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225" windowWidth="14805" windowHeight="7890"/>
  </bookViews>
  <sheets>
    <sheet name="Титул" sheetId="1" r:id="rId1"/>
    <sheet name="Текстовая часть" sheetId="2" r:id="rId2"/>
    <sheet name="Таблица 1" sheetId="3" r:id="rId3"/>
    <sheet name="Таблица 3, 4" sheetId="6" r:id="rId4"/>
    <sheet name="Таблица 2 2019" sheetId="4" r:id="rId5"/>
    <sheet name="Таблица 2 2020" sheetId="25" r:id="rId6"/>
    <sheet name="Таблица 2 2021" sheetId="26" r:id="rId7"/>
    <sheet name="Таблица 2.1" sheetId="5" r:id="rId8"/>
    <sheet name="Таблица 5" sheetId="7" r:id="rId9"/>
  </sheets>
  <definedNames>
    <definedName name="sub_100820" localSheetId="4">'Таблица 2 2019'!#REF!</definedName>
    <definedName name="sub_100821" localSheetId="4">'Таблица 2 2020'!$B$11</definedName>
    <definedName name="sub_100822" localSheetId="4">'Таблица 2 2020'!$B$13</definedName>
    <definedName name="sub_100823" localSheetId="4">'Таблица 2 2020'!$B$16</definedName>
    <definedName name="sub_100824" localSheetId="4">'Таблица 2 2020'!$B$20</definedName>
    <definedName name="sub_100825" localSheetId="4">'Таблица 2 2020'!$B$23</definedName>
    <definedName name="sub_100826" localSheetId="4">'Таблица 2 2020'!$B$26</definedName>
    <definedName name="sub_100827" localSheetId="4">'Таблица 2 2020'!$B$29</definedName>
    <definedName name="sub_100828" localSheetId="4">'Таблица 2 2020'!$B$32</definedName>
    <definedName name="sub_100829" localSheetId="4">'Таблица 2 2020'!$B$36</definedName>
    <definedName name="sub_100831" localSheetId="7">'Таблица 2.1'!#REF!</definedName>
    <definedName name="sub_100832" localSheetId="7">'Таблица 2.1'!#REF!</definedName>
    <definedName name="sub_100833" localSheetId="7">'Таблица 2.1'!#REF!</definedName>
    <definedName name="sub_100834" localSheetId="7">'Таблица 2.1'!#REF!</definedName>
    <definedName name="sub_100841" localSheetId="3">'Таблица 3, 4'!$A$8</definedName>
    <definedName name="sub_100842" localSheetId="3">'Таблица 3, 4'!$B$9</definedName>
    <definedName name="sub_100843" localSheetId="3">'Таблица 3, 4'!$B$10</definedName>
    <definedName name="sub_100844" localSheetId="3">'Таблица 3, 4'!$B$11</definedName>
    <definedName name="sub_100851" localSheetId="3">'Таблица 3, 4'!$A$23</definedName>
    <definedName name="sub_100852" localSheetId="3">'Таблица 3, 4'!$A$19</definedName>
    <definedName name="sub_100853" localSheetId="3">'Таблица 3, 4'!$A$22</definedName>
    <definedName name="sub_108210" localSheetId="4">'Таблица 2 2020'!$B$37</definedName>
    <definedName name="sub_108211" localSheetId="4">'Таблица 2 2020'!$A$38</definedName>
    <definedName name="sub_108212" localSheetId="4">'Таблица 2 2020'!$A$48</definedName>
    <definedName name="sub_108213" localSheetId="4">'Таблица 2 2020'!$A$51</definedName>
    <definedName name="sub_108214" localSheetId="4">'Таблица 2 2020'!$A$56</definedName>
    <definedName name="sub_108215" localSheetId="4">'Таблица 2 2020'!$A$57</definedName>
    <definedName name="sub_108216" localSheetId="4">'Таблица 2 2020'!$A$59</definedName>
    <definedName name="sub_108217" localSheetId="4">'Таблица 2 2020'!$A$75</definedName>
    <definedName name="sub_108218" localSheetId="4">'Таблица 2 2020'!$A$76</definedName>
    <definedName name="sub_108219" localSheetId="4">'Таблица 2 2020'!$A$77</definedName>
    <definedName name="sub_108220" localSheetId="4">'Таблица 2 2020'!$A$78</definedName>
    <definedName name="sub_108221" localSheetId="4">'Таблица 2 2020'!$A$79</definedName>
    <definedName name="sub_108222" localSheetId="4">'Таблица 2 2020'!$A$80</definedName>
    <definedName name="sub_108223" localSheetId="4">'Таблица 2 2020'!$A$81</definedName>
    <definedName name="sub_108224" localSheetId="4">'Таблица 2 2020'!$A$82</definedName>
    <definedName name="_xlnm.Print_Titles" localSheetId="2">'Таблица 1'!$6:$7</definedName>
    <definedName name="_xlnm.Print_Titles" localSheetId="4">'Таблица 2 2019'!$6:$10</definedName>
    <definedName name="_xlnm.Print_Titles" localSheetId="5">'Таблица 2 2020'!$6:$10</definedName>
    <definedName name="_xlnm.Print_Titles" localSheetId="6">'Таблица 2 2021'!$6:$10</definedName>
    <definedName name="_xlnm.Print_Area" localSheetId="8">'Таблица 5'!$A$1:$O$76</definedName>
  </definedNames>
  <calcPr calcId="125725"/>
</workbook>
</file>

<file path=xl/calcChain.xml><?xml version="1.0" encoding="utf-8"?>
<calcChain xmlns="http://schemas.openxmlformats.org/spreadsheetml/2006/main">
  <c r="H57" i="26"/>
  <c r="I57"/>
  <c r="H57" i="25"/>
  <c r="I57"/>
  <c r="H57" i="4"/>
  <c r="I57"/>
  <c r="D82" i="26" l="1"/>
  <c r="D81"/>
  <c r="D80"/>
  <c r="D79"/>
  <c r="D78"/>
  <c r="D77"/>
  <c r="D76"/>
  <c r="D75"/>
  <c r="D74"/>
  <c r="D73"/>
  <c r="D72"/>
  <c r="D71"/>
  <c r="D70"/>
  <c r="D69"/>
  <c r="D68"/>
  <c r="D67"/>
  <c r="J66"/>
  <c r="I66"/>
  <c r="I60" s="1"/>
  <c r="H66"/>
  <c r="G66"/>
  <c r="F66"/>
  <c r="E66"/>
  <c r="D65"/>
  <c r="D64"/>
  <c r="D63"/>
  <c r="D62" s="1"/>
  <c r="J62"/>
  <c r="I62"/>
  <c r="H62"/>
  <c r="H60" s="1"/>
  <c r="G62"/>
  <c r="F62"/>
  <c r="E62"/>
  <c r="G60"/>
  <c r="E60"/>
  <c r="D59"/>
  <c r="D57"/>
  <c r="D56"/>
  <c r="D55"/>
  <c r="D54"/>
  <c r="D53"/>
  <c r="J51"/>
  <c r="I51"/>
  <c r="H51"/>
  <c r="G51"/>
  <c r="F51"/>
  <c r="E51"/>
  <c r="D50"/>
  <c r="J48"/>
  <c r="I48"/>
  <c r="H48"/>
  <c r="G48"/>
  <c r="F48"/>
  <c r="E48"/>
  <c r="D47"/>
  <c r="D46"/>
  <c r="D45"/>
  <c r="J44"/>
  <c r="I44"/>
  <c r="H44"/>
  <c r="G44"/>
  <c r="F44"/>
  <c r="E44"/>
  <c r="E37" s="1"/>
  <c r="D43"/>
  <c r="D42"/>
  <c r="D41"/>
  <c r="D40"/>
  <c r="J39"/>
  <c r="J37" s="1"/>
  <c r="J36" s="1"/>
  <c r="I39"/>
  <c r="H39"/>
  <c r="G39"/>
  <c r="F39"/>
  <c r="F37" s="1"/>
  <c r="E39"/>
  <c r="D39" s="1"/>
  <c r="I37"/>
  <c r="G37"/>
  <c r="D34"/>
  <c r="J32"/>
  <c r="I32"/>
  <c r="D32" s="1"/>
  <c r="D31"/>
  <c r="J29"/>
  <c r="I29"/>
  <c r="D29" s="1"/>
  <c r="D28"/>
  <c r="G26"/>
  <c r="G11" s="1"/>
  <c r="F26"/>
  <c r="F11" s="1"/>
  <c r="E26"/>
  <c r="D25"/>
  <c r="J23"/>
  <c r="I23"/>
  <c r="D23" s="1"/>
  <c r="D22"/>
  <c r="J20"/>
  <c r="I20"/>
  <c r="D20" s="1"/>
  <c r="D19"/>
  <c r="D18"/>
  <c r="J16"/>
  <c r="I16"/>
  <c r="D16"/>
  <c r="D15"/>
  <c r="J13"/>
  <c r="I13"/>
  <c r="I11" s="1"/>
  <c r="D13"/>
  <c r="I16" i="25"/>
  <c r="I11" s="1"/>
  <c r="D82"/>
  <c r="D81"/>
  <c r="D80"/>
  <c r="D79"/>
  <c r="D78"/>
  <c r="D77"/>
  <c r="D76"/>
  <c r="D75"/>
  <c r="D74"/>
  <c r="D73"/>
  <c r="D72"/>
  <c r="D71"/>
  <c r="D70"/>
  <c r="D69"/>
  <c r="D68"/>
  <c r="D67"/>
  <c r="J66"/>
  <c r="I66"/>
  <c r="H66"/>
  <c r="G66"/>
  <c r="G60" s="1"/>
  <c r="G36" s="1"/>
  <c r="F66"/>
  <c r="E66"/>
  <c r="D65"/>
  <c r="D62" s="1"/>
  <c r="D64"/>
  <c r="D63"/>
  <c r="J62"/>
  <c r="J60" s="1"/>
  <c r="I62"/>
  <c r="H62"/>
  <c r="G62"/>
  <c r="F62"/>
  <c r="F60" s="1"/>
  <c r="E62"/>
  <c r="E60" s="1"/>
  <c r="D59"/>
  <c r="D57"/>
  <c r="D56"/>
  <c r="D55"/>
  <c r="D54"/>
  <c r="D53"/>
  <c r="J51"/>
  <c r="I51"/>
  <c r="H51"/>
  <c r="G51"/>
  <c r="F51"/>
  <c r="E51"/>
  <c r="D50"/>
  <c r="J48"/>
  <c r="I48"/>
  <c r="H48"/>
  <c r="G48"/>
  <c r="F48"/>
  <c r="E48"/>
  <c r="D47"/>
  <c r="D46"/>
  <c r="D45"/>
  <c r="J44"/>
  <c r="I44"/>
  <c r="H44"/>
  <c r="G44"/>
  <c r="F44"/>
  <c r="E44"/>
  <c r="E37" s="1"/>
  <c r="D43"/>
  <c r="D42"/>
  <c r="D41"/>
  <c r="D40"/>
  <c r="J39"/>
  <c r="J37" s="1"/>
  <c r="J36" s="1"/>
  <c r="I39"/>
  <c r="H39"/>
  <c r="G39"/>
  <c r="F39"/>
  <c r="F37" s="1"/>
  <c r="E39"/>
  <c r="D39" s="1"/>
  <c r="I37"/>
  <c r="G37"/>
  <c r="D34"/>
  <c r="J32"/>
  <c r="I32"/>
  <c r="D32" s="1"/>
  <c r="D31"/>
  <c r="J29"/>
  <c r="I29"/>
  <c r="D29" s="1"/>
  <c r="D28"/>
  <c r="G26"/>
  <c r="G11" s="1"/>
  <c r="F26"/>
  <c r="E26"/>
  <c r="D25"/>
  <c r="J23"/>
  <c r="I23"/>
  <c r="D23" s="1"/>
  <c r="D22"/>
  <c r="J20"/>
  <c r="I20"/>
  <c r="D20" s="1"/>
  <c r="D19"/>
  <c r="D18"/>
  <c r="J16"/>
  <c r="D16"/>
  <c r="D15"/>
  <c r="J13"/>
  <c r="I13"/>
  <c r="D13"/>
  <c r="F11"/>
  <c r="G36" i="26" l="1"/>
  <c r="D26"/>
  <c r="E36"/>
  <c r="F60"/>
  <c r="J60"/>
  <c r="I36"/>
  <c r="J11"/>
  <c r="H37"/>
  <c r="D48"/>
  <c r="D44"/>
  <c r="D51"/>
  <c r="D66"/>
  <c r="E36" i="25"/>
  <c r="J11"/>
  <c r="D26"/>
  <c r="H60"/>
  <c r="H37"/>
  <c r="D37" s="1"/>
  <c r="D48"/>
  <c r="D44"/>
  <c r="D51"/>
  <c r="I60"/>
  <c r="I36" s="1"/>
  <c r="D66"/>
  <c r="D60" s="1"/>
  <c r="D60" i="26"/>
  <c r="D37"/>
  <c r="H36"/>
  <c r="F36"/>
  <c r="E11"/>
  <c r="D11" s="1"/>
  <c r="H36" i="25"/>
  <c r="F36"/>
  <c r="E11"/>
  <c r="D11" s="1"/>
  <c r="D36" i="26" l="1"/>
  <c r="D83" s="1"/>
  <c r="D36" i="25"/>
  <c r="D83" s="1"/>
  <c r="I33" i="5"/>
  <c r="D59" i="4" l="1"/>
  <c r="D82" l="1"/>
  <c r="D81"/>
  <c r="D80"/>
  <c r="D79"/>
  <c r="D78"/>
  <c r="D77"/>
  <c r="D76"/>
  <c r="D75"/>
  <c r="D74"/>
  <c r="D73"/>
  <c r="D72"/>
  <c r="D71"/>
  <c r="D70"/>
  <c r="D69"/>
  <c r="D68"/>
  <c r="D67"/>
  <c r="J66"/>
  <c r="I66"/>
  <c r="H66"/>
  <c r="G66"/>
  <c r="F66"/>
  <c r="E66"/>
  <c r="D65"/>
  <c r="D64"/>
  <c r="D63"/>
  <c r="J62"/>
  <c r="I62"/>
  <c r="H62"/>
  <c r="G62"/>
  <c r="F62"/>
  <c r="E62"/>
  <c r="D57"/>
  <c r="D56"/>
  <c r="D55"/>
  <c r="D54"/>
  <c r="D53"/>
  <c r="J51"/>
  <c r="I51"/>
  <c r="H51"/>
  <c r="G51"/>
  <c r="F51"/>
  <c r="E51"/>
  <c r="D50"/>
  <c r="J48"/>
  <c r="I48"/>
  <c r="H48"/>
  <c r="G48"/>
  <c r="F48"/>
  <c r="E48"/>
  <c r="D47"/>
  <c r="D46"/>
  <c r="D45"/>
  <c r="J44"/>
  <c r="I44"/>
  <c r="H44"/>
  <c r="G44"/>
  <c r="F44"/>
  <c r="E44"/>
  <c r="D44" s="1"/>
  <c r="D43"/>
  <c r="D42"/>
  <c r="D41"/>
  <c r="D40"/>
  <c r="J39"/>
  <c r="I39"/>
  <c r="H39"/>
  <c r="G39"/>
  <c r="F39"/>
  <c r="E39"/>
  <c r="D34"/>
  <c r="J32"/>
  <c r="I32"/>
  <c r="D32" s="1"/>
  <c r="D31"/>
  <c r="J29"/>
  <c r="I29"/>
  <c r="D29" s="1"/>
  <c r="D28"/>
  <c r="G26"/>
  <c r="G11" s="1"/>
  <c r="F26"/>
  <c r="F11" s="1"/>
  <c r="E26"/>
  <c r="E11" s="1"/>
  <c r="D25"/>
  <c r="J23"/>
  <c r="I23"/>
  <c r="D23" s="1"/>
  <c r="D22"/>
  <c r="J20"/>
  <c r="I20"/>
  <c r="D20" s="1"/>
  <c r="D19"/>
  <c r="D18"/>
  <c r="J16"/>
  <c r="J13" s="1"/>
  <c r="I16"/>
  <c r="D16" s="1"/>
  <c r="D15"/>
  <c r="I13"/>
  <c r="D13" s="1"/>
  <c r="O65" i="7"/>
  <c r="M65"/>
  <c r="N65"/>
  <c r="N64"/>
  <c r="F60" i="4" l="1"/>
  <c r="J60"/>
  <c r="F37"/>
  <c r="F36" s="1"/>
  <c r="J37"/>
  <c r="G37"/>
  <c r="E60"/>
  <c r="E37"/>
  <c r="I60"/>
  <c r="H60"/>
  <c r="G60"/>
  <c r="G36" s="1"/>
  <c r="J11"/>
  <c r="D39"/>
  <c r="I37"/>
  <c r="D51"/>
  <c r="D48"/>
  <c r="D62"/>
  <c r="H37"/>
  <c r="D26"/>
  <c r="J36"/>
  <c r="D66"/>
  <c r="I11"/>
  <c r="D11" s="1"/>
  <c r="E36" l="1"/>
  <c r="I36"/>
  <c r="D37"/>
  <c r="H36"/>
  <c r="D60"/>
  <c r="D36" l="1"/>
  <c r="D83" s="1"/>
  <c r="O63" i="7" l="1"/>
  <c r="N63"/>
  <c r="M63"/>
  <c r="O64"/>
  <c r="M64"/>
  <c r="O66"/>
  <c r="N66"/>
  <c r="M66"/>
  <c r="O67"/>
  <c r="N67"/>
  <c r="M67"/>
  <c r="O68"/>
  <c r="N68"/>
  <c r="M68"/>
  <c r="K68"/>
  <c r="J68"/>
  <c r="I68"/>
  <c r="H68"/>
  <c r="E68"/>
  <c r="F68"/>
  <c r="D68"/>
  <c r="D62"/>
  <c r="L8" l="1"/>
  <c r="L9"/>
  <c r="L10"/>
  <c r="L11"/>
  <c r="L12"/>
  <c r="L14"/>
  <c r="L15"/>
  <c r="L16"/>
  <c r="L17"/>
  <c r="L18"/>
  <c r="L20"/>
  <c r="L21"/>
  <c r="L22"/>
  <c r="L23"/>
  <c r="L24"/>
  <c r="L26"/>
  <c r="L27"/>
  <c r="L28"/>
  <c r="L29"/>
  <c r="L30"/>
  <c r="L32"/>
  <c r="L33"/>
  <c r="L34"/>
  <c r="L35"/>
  <c r="L36"/>
  <c r="L38"/>
  <c r="L39"/>
  <c r="L40"/>
  <c r="L41"/>
  <c r="L42"/>
  <c r="L44"/>
  <c r="L45"/>
  <c r="L46"/>
  <c r="L47"/>
  <c r="L48"/>
  <c r="L50"/>
  <c r="L51"/>
  <c r="L52"/>
  <c r="L53"/>
  <c r="L54"/>
  <c r="L56"/>
  <c r="L57"/>
  <c r="L58"/>
  <c r="L59"/>
  <c r="L60"/>
  <c r="L61"/>
  <c r="L68"/>
  <c r="L67"/>
  <c r="K67"/>
  <c r="J67"/>
  <c r="I67"/>
  <c r="H67"/>
  <c r="E67"/>
  <c r="F67"/>
  <c r="D67"/>
  <c r="G9"/>
  <c r="G10"/>
  <c r="G11"/>
  <c r="G12"/>
  <c r="G14"/>
  <c r="G15"/>
  <c r="G16"/>
  <c r="G17"/>
  <c r="G18"/>
  <c r="G20"/>
  <c r="G21"/>
  <c r="G22"/>
  <c r="G23"/>
  <c r="G24"/>
  <c r="G26"/>
  <c r="G27"/>
  <c r="G28"/>
  <c r="G29"/>
  <c r="G30"/>
  <c r="G32"/>
  <c r="G33"/>
  <c r="G34"/>
  <c r="G35"/>
  <c r="G36"/>
  <c r="G38"/>
  <c r="G39"/>
  <c r="G40"/>
  <c r="G41"/>
  <c r="G42"/>
  <c r="G44"/>
  <c r="G45"/>
  <c r="G46"/>
  <c r="G47"/>
  <c r="G48"/>
  <c r="G50"/>
  <c r="G51"/>
  <c r="G52"/>
  <c r="G53"/>
  <c r="G54"/>
  <c r="G56"/>
  <c r="G57"/>
  <c r="G58"/>
  <c r="G59"/>
  <c r="G60"/>
  <c r="G61"/>
  <c r="G68"/>
  <c r="G8"/>
  <c r="K66"/>
  <c r="J66"/>
  <c r="I66"/>
  <c r="H66"/>
  <c r="E66"/>
  <c r="F66"/>
  <c r="D66"/>
  <c r="K65"/>
  <c r="J65"/>
  <c r="I65"/>
  <c r="H65"/>
  <c r="E65"/>
  <c r="F65"/>
  <c r="D65"/>
  <c r="C9"/>
  <c r="C10"/>
  <c r="C11"/>
  <c r="C12"/>
  <c r="C14"/>
  <c r="C15"/>
  <c r="C16"/>
  <c r="C17"/>
  <c r="C18"/>
  <c r="C20"/>
  <c r="C21"/>
  <c r="C22"/>
  <c r="C23"/>
  <c r="C24"/>
  <c r="C26"/>
  <c r="C27"/>
  <c r="C28"/>
  <c r="C29"/>
  <c r="C30"/>
  <c r="C32"/>
  <c r="C33"/>
  <c r="C34"/>
  <c r="C35"/>
  <c r="C36"/>
  <c r="C38"/>
  <c r="C39"/>
  <c r="C40"/>
  <c r="C41"/>
  <c r="C42"/>
  <c r="C44"/>
  <c r="C45"/>
  <c r="C46"/>
  <c r="C47"/>
  <c r="C48"/>
  <c r="C50"/>
  <c r="C51"/>
  <c r="C52"/>
  <c r="C53"/>
  <c r="C54"/>
  <c r="C56"/>
  <c r="C57"/>
  <c r="C58"/>
  <c r="C59"/>
  <c r="C60"/>
  <c r="C61"/>
  <c r="C68"/>
  <c r="C8"/>
  <c r="K64"/>
  <c r="J64"/>
  <c r="I64"/>
  <c r="H64"/>
  <c r="E64"/>
  <c r="F64"/>
  <c r="D64"/>
  <c r="K63"/>
  <c r="J63"/>
  <c r="I63"/>
  <c r="H63"/>
  <c r="E63"/>
  <c r="F63"/>
  <c r="D63"/>
  <c r="K62"/>
  <c r="J62"/>
  <c r="I62"/>
  <c r="G62" s="1"/>
  <c r="H62"/>
  <c r="F62"/>
  <c r="E62"/>
  <c r="K55"/>
  <c r="J55"/>
  <c r="I55"/>
  <c r="H55"/>
  <c r="F55"/>
  <c r="E55"/>
  <c r="D55"/>
  <c r="K49"/>
  <c r="J49"/>
  <c r="I49"/>
  <c r="H49"/>
  <c r="F49"/>
  <c r="E49"/>
  <c r="C49" s="1"/>
  <c r="D49"/>
  <c r="K43"/>
  <c r="J43"/>
  <c r="I43"/>
  <c r="H43"/>
  <c r="F43"/>
  <c r="E43"/>
  <c r="D43"/>
  <c r="C43" l="1"/>
  <c r="C62"/>
  <c r="C67"/>
  <c r="C55"/>
  <c r="G49"/>
  <c r="G43"/>
  <c r="G55"/>
  <c r="G66"/>
  <c r="G67"/>
  <c r="G63"/>
  <c r="C63"/>
  <c r="C66"/>
  <c r="C64"/>
  <c r="C65"/>
  <c r="G64"/>
  <c r="G65"/>
  <c r="L65"/>
  <c r="L66"/>
  <c r="O43"/>
  <c r="P39"/>
  <c r="O49"/>
  <c r="P45"/>
  <c r="P57"/>
  <c r="Q53"/>
  <c r="M43"/>
  <c r="Q41"/>
  <c r="M49"/>
  <c r="Q47"/>
  <c r="Q59"/>
  <c r="Q50"/>
  <c r="Q51"/>
  <c r="Q52"/>
  <c r="N62"/>
  <c r="O62"/>
  <c r="Q58"/>
  <c r="Q61"/>
  <c r="Q56"/>
  <c r="Q57"/>
  <c r="M62"/>
  <c r="Q48"/>
  <c r="M55"/>
  <c r="O55"/>
  <c r="P51"/>
  <c r="Q54"/>
  <c r="Q42"/>
  <c r="Q44"/>
  <c r="Q45"/>
  <c r="Q46"/>
  <c r="N55"/>
  <c r="Q38"/>
  <c r="Q39"/>
  <c r="Q40"/>
  <c r="N49"/>
  <c r="N43"/>
  <c r="L62" l="1"/>
  <c r="L55"/>
  <c r="L49"/>
  <c r="L43"/>
  <c r="F37" l="1"/>
  <c r="E37"/>
  <c r="D37"/>
  <c r="F31"/>
  <c r="E31"/>
  <c r="D31"/>
  <c r="F25"/>
  <c r="E25"/>
  <c r="C25" s="1"/>
  <c r="D25"/>
  <c r="F19"/>
  <c r="E19"/>
  <c r="D19"/>
  <c r="D69" s="1"/>
  <c r="D13"/>
  <c r="H37"/>
  <c r="K37"/>
  <c r="J37"/>
  <c r="I37"/>
  <c r="I31"/>
  <c r="J31"/>
  <c r="K31"/>
  <c r="H31"/>
  <c r="K25"/>
  <c r="J25"/>
  <c r="I25"/>
  <c r="H25"/>
  <c r="I19"/>
  <c r="J19"/>
  <c r="K19"/>
  <c r="H19"/>
  <c r="I13"/>
  <c r="J13"/>
  <c r="K13"/>
  <c r="R13"/>
  <c r="H13"/>
  <c r="Q32"/>
  <c r="G33" i="5"/>
  <c r="H33"/>
  <c r="J33"/>
  <c r="L33"/>
  <c r="F42"/>
  <c r="E42"/>
  <c r="D42"/>
  <c r="F41"/>
  <c r="E41"/>
  <c r="D41"/>
  <c r="F40"/>
  <c r="E40"/>
  <c r="D40"/>
  <c r="D18" s="1"/>
  <c r="F39"/>
  <c r="E39"/>
  <c r="D39"/>
  <c r="F38"/>
  <c r="E38"/>
  <c r="D38"/>
  <c r="F37"/>
  <c r="E37"/>
  <c r="D37"/>
  <c r="F36"/>
  <c r="E36"/>
  <c r="D36"/>
  <c r="F35"/>
  <c r="E35"/>
  <c r="D35"/>
  <c r="F34"/>
  <c r="E34"/>
  <c r="D34"/>
  <c r="D24"/>
  <c r="E24"/>
  <c r="F24"/>
  <c r="D25"/>
  <c r="E25"/>
  <c r="F25"/>
  <c r="D26"/>
  <c r="E26"/>
  <c r="F26"/>
  <c r="D27"/>
  <c r="E27"/>
  <c r="F27"/>
  <c r="D28"/>
  <c r="E28"/>
  <c r="F28"/>
  <c r="D29"/>
  <c r="E29"/>
  <c r="F29"/>
  <c r="D30"/>
  <c r="E30"/>
  <c r="F30"/>
  <c r="D31"/>
  <c r="E31"/>
  <c r="F31"/>
  <c r="F23"/>
  <c r="E23"/>
  <c r="D23"/>
  <c r="G22"/>
  <c r="H22"/>
  <c r="I22"/>
  <c r="J22"/>
  <c r="K22"/>
  <c r="L22"/>
  <c r="L10" s="1"/>
  <c r="G13"/>
  <c r="H13"/>
  <c r="I13"/>
  <c r="J13"/>
  <c r="K13"/>
  <c r="L13"/>
  <c r="G14"/>
  <c r="H14"/>
  <c r="I14"/>
  <c r="J14"/>
  <c r="K14"/>
  <c r="L14"/>
  <c r="G15"/>
  <c r="H15"/>
  <c r="I15"/>
  <c r="J15"/>
  <c r="K15"/>
  <c r="L15"/>
  <c r="G16"/>
  <c r="H16"/>
  <c r="I16"/>
  <c r="J16"/>
  <c r="K16"/>
  <c r="L16"/>
  <c r="G17"/>
  <c r="H17"/>
  <c r="I17"/>
  <c r="J17"/>
  <c r="K17"/>
  <c r="L17"/>
  <c r="G18"/>
  <c r="H18"/>
  <c r="I18"/>
  <c r="J18"/>
  <c r="K18"/>
  <c r="L18"/>
  <c r="G19"/>
  <c r="H19"/>
  <c r="I19"/>
  <c r="J19"/>
  <c r="K19"/>
  <c r="L19"/>
  <c r="G20"/>
  <c r="H20"/>
  <c r="I20"/>
  <c r="J20"/>
  <c r="K20"/>
  <c r="L20"/>
  <c r="G12"/>
  <c r="H12"/>
  <c r="I12"/>
  <c r="J12"/>
  <c r="K12"/>
  <c r="L12"/>
  <c r="F18" l="1"/>
  <c r="H10"/>
  <c r="G10"/>
  <c r="D12"/>
  <c r="D20"/>
  <c r="D16"/>
  <c r="F14"/>
  <c r="E13"/>
  <c r="H69" i="7"/>
  <c r="H79" s="1"/>
  <c r="C31"/>
  <c r="C37"/>
  <c r="G37"/>
  <c r="G31"/>
  <c r="J69"/>
  <c r="J79" s="1"/>
  <c r="K69"/>
  <c r="G25"/>
  <c r="G19"/>
  <c r="C19"/>
  <c r="I69"/>
  <c r="G13"/>
  <c r="D14" i="5"/>
  <c r="E17"/>
  <c r="E33"/>
  <c r="E12"/>
  <c r="J10"/>
  <c r="M19" i="7"/>
  <c r="Q29"/>
  <c r="Q30"/>
  <c r="Q36"/>
  <c r="Q35"/>
  <c r="N31"/>
  <c r="Q28"/>
  <c r="Q26"/>
  <c r="O37"/>
  <c r="E22" i="5"/>
  <c r="F33"/>
  <c r="D13"/>
  <c r="F13"/>
  <c r="D15"/>
  <c r="F15"/>
  <c r="D17"/>
  <c r="F17"/>
  <c r="D19"/>
  <c r="F19"/>
  <c r="P33" i="7"/>
  <c r="M31"/>
  <c r="O31"/>
  <c r="M37"/>
  <c r="P27"/>
  <c r="M13"/>
  <c r="Q34"/>
  <c r="N37"/>
  <c r="M25"/>
  <c r="Q33"/>
  <c r="Q27"/>
  <c r="F22" i="5"/>
  <c r="D33"/>
  <c r="K10"/>
  <c r="E20"/>
  <c r="E18"/>
  <c r="E16"/>
  <c r="E14"/>
  <c r="I10"/>
  <c r="F20"/>
  <c r="E19"/>
  <c r="F16"/>
  <c r="E15"/>
  <c r="D22"/>
  <c r="F12"/>
  <c r="M69" i="7" l="1"/>
  <c r="M79" s="1"/>
  <c r="G69"/>
  <c r="G79" s="1"/>
  <c r="I79"/>
  <c r="F10" i="5"/>
  <c r="O10" s="1"/>
  <c r="E10"/>
  <c r="N10" s="1"/>
  <c r="D10"/>
  <c r="M10" s="1"/>
  <c r="L37" i="7"/>
  <c r="L31"/>
  <c r="O25" l="1"/>
  <c r="Q24" l="1"/>
  <c r="Q23"/>
  <c r="Q22"/>
  <c r="Q20"/>
  <c r="N25" l="1"/>
  <c r="L25" s="1"/>
  <c r="Q21"/>
  <c r="L48" i="26" l="1"/>
  <c r="L47"/>
  <c r="L44"/>
  <c r="L42"/>
  <c r="L41" l="1"/>
  <c r="L49"/>
  <c r="L43" l="1"/>
  <c r="L45"/>
  <c r="L50"/>
  <c r="L46"/>
  <c r="L24" i="25" l="1"/>
  <c r="M24" s="1"/>
  <c r="L26" i="26"/>
  <c r="M26" s="1"/>
  <c r="F13" i="7" l="1"/>
  <c r="F69" s="1"/>
  <c r="E13"/>
  <c r="E69" l="1"/>
  <c r="C69" s="1"/>
  <c r="C13"/>
  <c r="L64"/>
  <c r="L63"/>
  <c r="N19"/>
  <c r="N13"/>
  <c r="O19"/>
  <c r="O13"/>
  <c r="P21"/>
  <c r="Q17"/>
  <c r="Q18"/>
  <c r="Q8"/>
  <c r="Q9"/>
  <c r="Q10"/>
  <c r="Q11"/>
  <c r="Q12"/>
  <c r="Q14"/>
  <c r="Q15"/>
  <c r="Q16"/>
  <c r="P8"/>
  <c r="P13" s="1"/>
  <c r="P66"/>
  <c r="P11"/>
  <c r="P15"/>
  <c r="P16"/>
  <c r="P17"/>
  <c r="P10"/>
  <c r="P9"/>
  <c r="P65"/>
  <c r="O69" l="1"/>
  <c r="O79" s="1"/>
  <c r="N69"/>
  <c r="L19"/>
  <c r="L13"/>
  <c r="P68"/>
  <c r="P64"/>
  <c r="Q13"/>
  <c r="P63"/>
  <c r="L69" l="1"/>
  <c r="L79" s="1"/>
  <c r="N79"/>
  <c r="Q69"/>
  <c r="L37" i="25" l="1"/>
  <c r="L39" i="26"/>
  <c r="L56" i="25" l="1"/>
  <c r="M56" l="1"/>
  <c r="L58" i="26" l="1"/>
  <c r="M58" l="1"/>
</calcChain>
</file>

<file path=xl/sharedStrings.xml><?xml version="1.0" encoding="utf-8"?>
<sst xmlns="http://schemas.openxmlformats.org/spreadsheetml/2006/main" count="1077" uniqueCount="232">
  <si>
    <t>УТВЕРЖДАЮ</t>
  </si>
  <si>
    <t>(наименование  должности лица, утверждающего документ)</t>
  </si>
  <si>
    <t>(подпись)</t>
  </si>
  <si>
    <t>(расшифровка подписи)</t>
  </si>
  <si>
    <t>И.А. Петина</t>
  </si>
  <si>
    <t>ПЛАН
финансово-хозяйственной деятельности</t>
  </si>
  <si>
    <t>" _____ "  _______________  20___ г.</t>
  </si>
  <si>
    <t>(наименование государственного учреждения здравоохранения)</t>
  </si>
  <si>
    <t xml:space="preserve">на </t>
  </si>
  <si>
    <t>(финансовый год (финансовый год и плановый период))</t>
  </si>
  <si>
    <t>ИНН/КПП (номер налогоплатильщика, причина постановки на учет в налоговом органе)</t>
  </si>
  <si>
    <t>Код по реестру участников бюджетного процесса, а также юридических лиц, не являющихся участниками бюджетного процесса</t>
  </si>
  <si>
    <t>Единица измерения: руб.</t>
  </si>
  <si>
    <t>по ОКЕИ</t>
  </si>
  <si>
    <t>Форма собственности</t>
  </si>
  <si>
    <t>по ОКФС</t>
  </si>
  <si>
    <t>Организационно-правовая форма</t>
  </si>
  <si>
    <t>по ОКОПФ</t>
  </si>
  <si>
    <t>Вид деятельности</t>
  </si>
  <si>
    <t>Дата</t>
  </si>
  <si>
    <t>по ОКВЭД</t>
  </si>
  <si>
    <t>Местонахождения</t>
  </si>
  <si>
    <t>по ОКТМО</t>
  </si>
  <si>
    <t xml:space="preserve">Наименование  государственного учреждения здравоохранения </t>
  </si>
  <si>
    <t>по ОКПО</t>
  </si>
  <si>
    <t>Министерство здравоохранения Рязанской области</t>
  </si>
  <si>
    <t xml:space="preserve">1. Цели деятельности Учреждения: </t>
  </si>
  <si>
    <t>2. Основные виды деятельности Учреждения:</t>
  </si>
  <si>
    <t>3. Виды приносящей доход деятельности:</t>
  </si>
  <si>
    <t>Заместитель министра здравоохранения  Рязанской области</t>
  </si>
  <si>
    <t>(на последнюю отчетную дату)</t>
  </si>
  <si>
    <t>Наименование показателя</t>
  </si>
  <si>
    <t>Сумма, руб.</t>
  </si>
  <si>
    <t>1. Нефинансовые активы, всего</t>
  </si>
  <si>
    <t>из них:</t>
  </si>
  <si>
    <t>в том числе:</t>
  </si>
  <si>
    <t>1.1.2. Справочно: остаточная стоимость закрепленного собственником недвижимого имущества за Учреждением (подразделением) на праве оперативного управления</t>
  </si>
  <si>
    <t>1.1.3. Стоимость имущества, приобретенного Учреждением (подразделением) за счет выделенных собственником имущества Учреждения (подразделения) средств</t>
  </si>
  <si>
    <t>1.1.4. Справочно: остаточная стоимость приобретенного Учреждением (подразделением) за счет выделенных собственником имущества Учреждения (подразделения) средств</t>
  </si>
  <si>
    <t>1.1.5. Стоимость имущества, приобретенного Учреждением (подразделением) за счет доходов, полученных от иной приносящей доход деятельности</t>
  </si>
  <si>
    <t>1.1.6. Справочно: остаточная стоимость имущества, приобретенного Учреждением (подразделением) за счет доходов, полученных от иной приносящей доход деятельности</t>
  </si>
  <si>
    <t>1.1.7. Стоимость имущества, приобретенного Учреждением (подразделением) за счет средств фонда обязательного медицинского страхования</t>
  </si>
  <si>
    <t>1.1.8. Справочно: остаточная стоимость имущества, приобретенного Учреждением (подразделением) за счет средств фонда обязательного медицинского страхования</t>
  </si>
  <si>
    <t>1.2. Общая балансовая стоимость движимого государственного имущества, всего</t>
  </si>
  <si>
    <t>1.1. Общая балансовая стоимость недвижимого государственного имущества, всего</t>
  </si>
  <si>
    <t>1.1.1. Стоимость недвижимого имущества, закрепленного собственником имущества за Учреждением на праве оперативного управления</t>
  </si>
  <si>
    <t>1.2.1. Общая балансовая стоимость особо ценного движимого имущества</t>
  </si>
  <si>
    <t>1.2.2. Справочно: остаточная стоимость особо ценного движимого имущества</t>
  </si>
  <si>
    <t>2.1. Денежные средства Учреждения, всего</t>
  </si>
  <si>
    <t>2.1.1. Денежные средства Учреждения на счетах</t>
  </si>
  <si>
    <t>2.2. Иные финансовые инструменты</t>
  </si>
  <si>
    <t>2.3. Дебиторская задолженность по доходам</t>
  </si>
  <si>
    <t>2.3.1. Дебиторская задолженность по доходам, полученным за счет средств областного бюджета</t>
  </si>
  <si>
    <t>2.3.2. Дебиторская задолженность по доходам, полученным от платной и иной приносящей доход деятельности</t>
  </si>
  <si>
    <t>2.3.3. Дебиторская задолженность по доходам, полученным за счет средств обязательного медицинского страхования</t>
  </si>
  <si>
    <t>2.4. Дебиторская задолженность по расходам, всего</t>
  </si>
  <si>
    <t>2.4.1. Дебиторская задолженность по расходам, за счет средств областного бюджета (всего и в расшифровке по видам)</t>
  </si>
  <si>
    <t>2.4.2. Дебиторская задолженность по расходам за счет доходов, полученных от платной и иной приносящей доход деятельности (всего и в расшифровке по видам)</t>
  </si>
  <si>
    <t>2.4.3. Дебиторская задолженность по расходам за счет средств обязательного медицинского страхования</t>
  </si>
  <si>
    <t>3. Обязательства, всего</t>
  </si>
  <si>
    <t>3.1. Долговые обязательства</t>
  </si>
  <si>
    <t>3.2. Просроченная кредиторская задолженность (всего и в расшифровке по видам)</t>
  </si>
  <si>
    <t>3.3. Кредиторская задолженность по расчетам с поставщиками и подрядчиками за счет средств областного бюджета (всего и в расшифровке по видам)</t>
  </si>
  <si>
    <t>3.3.1. Просроченная кредиторская задолженность по расчетам с поставщиками и подрядчиками за счет средств областного бюджета (всего и в расшифровке по видам)</t>
  </si>
  <si>
    <t>3.4. Кредиторская задолженность по расчетам с поставщиками и подрядчиками за счет доходов, полученных от платной и иной приносящей доход деятельности (всего и в расшифровке по видам)</t>
  </si>
  <si>
    <t>3.4.1. Просроченная кредиторская задолженность по расчетам с поставщиками и подрядчиками за счет доходов, полученных от платной и иной приносящей доход деятельности (всего и в расшифровке по видам)</t>
  </si>
  <si>
    <t>3.5. Кредиторская задолженность по расчетам с поставщиками и подрядчиками за счет средств обязательного медицинского страхования (всего и в расшифровке по видам)</t>
  </si>
  <si>
    <t>3.4.1. Просроченная кредиторская задолженность по расчетам с поставщиками и подрядчиками за счет средств обязательного медицинского страхования (всего и в расшифровке по видам)</t>
  </si>
  <si>
    <t>2. Финансовы активы, всего</t>
  </si>
  <si>
    <t>Код строки</t>
  </si>
  <si>
    <t>всего</t>
  </si>
  <si>
    <t>из них гранты</t>
  </si>
  <si>
    <t>Поступления от доходов, всего:</t>
  </si>
  <si>
    <t>X</t>
  </si>
  <si>
    <t>Выплаты по расходам, всего:</t>
  </si>
  <si>
    <t>в том числе на: выплаты персоналу всего:</t>
  </si>
  <si>
    <t>социальные и иные выплаты населению, всего</t>
  </si>
  <si>
    <t>уплату налогов, сборов и иных платежей, всего</t>
  </si>
  <si>
    <t>прочие расходы (кроме расходов на закупку товаров, работ, услуг)</t>
  </si>
  <si>
    <t>расходы на закупку товаров, работ, услуг, всего</t>
  </si>
  <si>
    <t>Поступление финансовых активов, всего:</t>
  </si>
  <si>
    <t>прочие поступления</t>
  </si>
  <si>
    <t>Выбытие финансовых активов, всего</t>
  </si>
  <si>
    <t>прочие выбытия</t>
  </si>
  <si>
    <t>Остаток средств на начало года</t>
  </si>
  <si>
    <t>Остаток средств на конец года</t>
  </si>
  <si>
    <t>Код по  бюджетной классификации Российской Федерации</t>
  </si>
  <si>
    <t>Объем финансового обеспечения, руб (с точностью до двух знаков после запятой - 0,00)</t>
  </si>
  <si>
    <t>субсидии на финансовое обеспечение выполнения государственного  задания</t>
  </si>
  <si>
    <t>субсидии, предоставляемые в соответствии с абзацем вторым пункта 1 статьи 78.1 Бюджетного кодекса Российской Федерации</t>
  </si>
  <si>
    <t>субсидии на осуществление капитальных вложений</t>
  </si>
  <si>
    <t>средства обязательного медицинского страхования</t>
  </si>
  <si>
    <t xml:space="preserve">поступления от оказания услуг (выполнения работ) на платной основе и от иной приносящей доход деятельности </t>
  </si>
  <si>
    <t xml:space="preserve">в том числе: </t>
  </si>
  <si>
    <t>начисления на выплаты по оплате труда</t>
  </si>
  <si>
    <t>прочие выплаты</t>
  </si>
  <si>
    <t>безвозмездные перечисления организациям</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</si>
  <si>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</si>
  <si>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</si>
  <si>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</si>
  <si>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</si>
  <si>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</si>
  <si>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</si>
  <si>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прочие расходы</t>
  </si>
  <si>
    <t>увеличение стоимости основных средств</t>
  </si>
  <si>
    <t>увеличение стоимости материальных запасов</t>
  </si>
  <si>
    <t>из них увеличение остатков средств</t>
  </si>
  <si>
    <t>из них уменьшение остатков средств</t>
  </si>
  <si>
    <t>Год начала закупки</t>
  </si>
  <si>
    <t>Сумма выплат по расходам на закупку товаров, работ и услуг, руб (с точностью до двух знаков после запятой - 0,00</t>
  </si>
  <si>
    <t>всего на закупки</t>
  </si>
  <si>
    <t>в соответствии с Федеральным законом от 18 июля 2011 г. N 223-ФЗ "О закупках товаров, работ, услуг отдельными видами юридических лиц"</t>
  </si>
  <si>
    <t>Выплаты по расходам на закупку товаров, работ, услуг всего:</t>
  </si>
  <si>
    <t>в соответствии с Федеральным законом от 5 апреля 2013 г. N 44-ФЗ "О контрактной системе в сфере закупок товаров, работ, услуг для обеспечения государственных и муниципальных нужд"</t>
  </si>
  <si>
    <t>0001</t>
  </si>
  <si>
    <t>на оплату контрактов, заключенных до начала очередного финансового</t>
  </si>
  <si>
    <t>на закупку товаров работ, услуг по году начала закупки</t>
  </si>
  <si>
    <t>Таблица № 2.1</t>
  </si>
  <si>
    <t>Таблица № 2</t>
  </si>
  <si>
    <t>Таблица № 3</t>
  </si>
  <si>
    <t>(на очередной финансовый год)</t>
  </si>
  <si>
    <t>Сумма (руб, с точностью до двух знаков после запятой - 0,00)</t>
  </si>
  <si>
    <t>Поступление</t>
  </si>
  <si>
    <t>Выбытие</t>
  </si>
  <si>
    <t>010</t>
  </si>
  <si>
    <t>020</t>
  </si>
  <si>
    <t>030</t>
  </si>
  <si>
    <t>040</t>
  </si>
  <si>
    <t>Таблица № 4</t>
  </si>
  <si>
    <t>Справочная информация</t>
  </si>
  <si>
    <t>Сумма (тыс. руб)</t>
  </si>
  <si>
    <t>Объем бюджетных инвестиций (в части переданных полномочий государственного заказчика в соответствии с Бюджетным кодексом Российской Федерации), всего
(расшифровать)</t>
  </si>
  <si>
    <t>Таблица 5</t>
  </si>
  <si>
    <t>Фонд начисленной ЗП работников, руб. (с точностью до двух знаков после запятой - 0,00)</t>
  </si>
  <si>
    <t>Компенсация по оплате жилых помещений и коммунальных услуг отдельным категориям, руб. (с точностью до двух знаков после запятой - 0,00)</t>
  </si>
  <si>
    <t>Начисления на выплаты по оплате труда, руб. (с точностью до двух знаков после запятой - 0,00)</t>
  </si>
  <si>
    <t>бюджет</t>
  </si>
  <si>
    <t>ОМС</t>
  </si>
  <si>
    <t>платные</t>
  </si>
  <si>
    <t>Руководители</t>
  </si>
  <si>
    <t>Средний медицинский персонал</t>
  </si>
  <si>
    <t>Младший медицинский персонал</t>
  </si>
  <si>
    <t>ИТОГО по разделу/подразделу</t>
  </si>
  <si>
    <t>Всего по учреждению</t>
  </si>
  <si>
    <t>Проверка</t>
  </si>
  <si>
    <t>Наименование органа, осуществляющего функции и полномочия учредителя:</t>
  </si>
  <si>
    <t>Адрес фактического местонахождения государственного учреждения здравоохранения:</t>
  </si>
  <si>
    <t>Таблица № 1</t>
  </si>
  <si>
    <t>зарплат</t>
  </si>
  <si>
    <t xml:space="preserve">Главный врач </t>
  </si>
  <si>
    <t>Главный бухгалтер</t>
  </si>
  <si>
    <t>Х</t>
  </si>
  <si>
    <t xml:space="preserve">на 2020 год </t>
  </si>
  <si>
    <t>Проверка (столбцы проверки не печатать!!!)</t>
  </si>
  <si>
    <t>ИТОГО</t>
  </si>
  <si>
    <t>Проверка (не печатать)</t>
  </si>
  <si>
    <t>оплата труда, в т.ч.</t>
  </si>
  <si>
    <t>на 2019 год</t>
  </si>
  <si>
    <t>закупка товаров, работ, услуг в целях капитального ремонта государственного (муниципального) имущества</t>
  </si>
  <si>
    <t>прочая закупка товаров, работ и услуг</t>
  </si>
  <si>
    <t xml:space="preserve">на 2021 год </t>
  </si>
  <si>
    <t>0901</t>
  </si>
  <si>
    <t>0902</t>
  </si>
  <si>
    <t>0903</t>
  </si>
  <si>
    <t>0904</t>
  </si>
  <si>
    <t>0905</t>
  </si>
  <si>
    <t>0906</t>
  </si>
  <si>
    <t>0907</t>
  </si>
  <si>
    <t>0908</t>
  </si>
  <si>
    <t>0909</t>
  </si>
  <si>
    <t>2019 г.</t>
  </si>
  <si>
    <t>Прочий персонал</t>
  </si>
  <si>
    <t>прочий персонал</t>
  </si>
  <si>
    <t>Раздел/ подраздел*</t>
  </si>
  <si>
    <t>Врачи**</t>
  </si>
  <si>
    <t>** включая работников, имеющих высшее фармацевтическое или иное высшее образование, предоставляющих медицинские услуги</t>
  </si>
  <si>
    <t>руководители</t>
  </si>
  <si>
    <t>медицинский персонал</t>
  </si>
  <si>
    <t>Воспитатели***</t>
  </si>
  <si>
    <t>*** для ГБУ РО Рязанский дом ребенка</t>
  </si>
  <si>
    <t>Категория персонала*</t>
  </si>
  <si>
    <t>* незаполненные разделы и категории скрыть (не удалять!!!)</t>
  </si>
  <si>
    <t>Средняя численность работников, человек (с точностью до одного знака после запятой - 0,0)</t>
  </si>
  <si>
    <t xml:space="preserve">  доходы от собственности</t>
  </si>
  <si>
    <t xml:space="preserve">  доходы от оказания услуг, работ</t>
  </si>
  <si>
    <t xml:space="preserve">    в том числе: </t>
  </si>
  <si>
    <t xml:space="preserve">    доходы от сдачи части помещения в аренду</t>
  </si>
  <si>
    <t xml:space="preserve">   в том числе: </t>
  </si>
  <si>
    <t xml:space="preserve"> доходы от оказания платных услуг</t>
  </si>
  <si>
    <t xml:space="preserve"> доходы от оказания мед.помощи женщинам в период беременности и родов</t>
  </si>
  <si>
    <t xml:space="preserve">  доходы от штрафов, пеней, иных сумм принудительного изъятия </t>
  </si>
  <si>
    <t xml:space="preserve">  безвозмездные поступления от наднациональных организаций, правительств иностранных государств, международных финансовых организаций </t>
  </si>
  <si>
    <t xml:space="preserve">  субсидии, предоставленные из областного бюджета</t>
  </si>
  <si>
    <t xml:space="preserve">  прочие доходы</t>
  </si>
  <si>
    <t xml:space="preserve">  доходы от операций с активами</t>
  </si>
  <si>
    <t xml:space="preserve">  из них:</t>
  </si>
  <si>
    <t>Начальник планово-экономического отдела</t>
  </si>
  <si>
    <t>Государственное бюджетное учреждение Рязанской области "Рязанская межрайонная больница"</t>
  </si>
  <si>
    <t>2019 год и на плановый период 2020 и 2021 годов</t>
  </si>
  <si>
    <t>01943028</t>
  </si>
  <si>
    <t xml:space="preserve">6215003027/
621501001
</t>
  </si>
  <si>
    <t>612У8512</t>
  </si>
  <si>
    <t>85.11.1</t>
  </si>
  <si>
    <t>г. Рязань, ул. Мервинская, д.16</t>
  </si>
  <si>
    <t>Оказание медицинских услуг</t>
  </si>
  <si>
    <t xml:space="preserve">При оказании первичной, в том числе доврачебной, врачебной и специализированной медико-санитарной помощи:
При оказании первичной доврачебной медико-санитарной помощи в амбулаторных условиях по:
Акушерскому делу, вакцинации (проведению профилактических прививок), дезинфектологии, лабораторной диагностике, лечебному делу, медицинской статистике, медицинскому массажу, неотложной медицинской помощи, общей практике, организации сестринского дела, рентгенологии, сестринскому делу, сестринскому делу в педиатрии, стоматологии, стоматологии ортопедической, физиотерапии, функциональной диагностике;
При оказании первичной врачебной медико-санитарной помощи в амбулаторных условиях по:
Вакцинации (проведению профилактических прививок), неотложной медицинской помощи, общей врачебной практике (семейной медицине), организации здравоохранения и общественному здоровью, педиатрии, терапии; 
При оказании первичной врачебной медико-санитарной помощи в условиях дневного стационара по:
Клинической лабораторной диагностике, неотложной медицинской помощи, организации здравоохранения и общественному здоровью, терапии;
При оказании первичной специализированной медико-санитарной помощи в амбулаторных условиях по:
Акушерству и гинекологии (за исключением использования вспомогательных репродуктивных технологий), дерматовенерологии, инфекционным болезням, кардиологии, клинической лабораторной диагностике, медицинской статистике, неврологии, неотложной медицинской помощи, онкологии, организации здравоохранения и общественному здоровью, оториноларингологии (за исключением кохлеарной имплантации), офтальмологии, профпатологии, психиатрии, психотерапии, рентгенологии, стоматологии детской, стоматологии общей практики, стоматологии ортопедической, стоматологии терапевтической, стоматологии хирургической, ультразвуковой диагностике, урологии, физиотерапии, функциональной диагностики, хирургии, эндокринологии, эндоскопии, эпидемиологии;
При оказании первичной специализированной медико-санитарной помощи в условиях дневного стационара по:
Клинической лабораторной диагностике, медицинской статистике, неврологии, организации здравоохранения и общественному здоровью, рентгенологии, ультразвуковой диагностике, физиотерапии, функциональной диагностике, эндоскопии.
При оказании скорой, в том числе скорой специализированной, медицинской помощи:
При оказании скорой медицинской помощи вне медицинской организации по:
Организации здравоохранения и общественному здоровью, медицинской статистике, скорой медицинской помощи;
При оказании скорой медицинской помощи в амбулаторных условиях по:
Организации здравоохранения и общественному здоровью, медицинской статистике, скорой медицинской помощи.
При проведении медицинских осмотров, медицинских освидетельствований и  медицинских экспертиз: 
При проведении медицинских осмотров по: медицинским осмотрам (предварительным, периодическим), медицинским осмотрам (предрейсовым и послерейсовым), медицинским осмотрам профилактическим; при проведении медицинских освидетельствований: медицинскому освидетельствованию кандидатов в усыновители, опекуны (попечители) или приемные родители, медицинскому освидетельствованию на наличие медицинских противопоказаний к управлению транспортным средством, медицинскому освидетельствованию на наличие медицинских противопоказаний к владению оружием, психиатрическому освидетельствованию; при проведении медицинских экспертиз по6экспертизе качества медицинской помощи, экспертизе профессиональной пригодности, экспертизе временной нетрудоспособности.
</t>
  </si>
  <si>
    <t>медицинские услуги по профилю: «сестринское дело», «терапия», «педиатрия», «акушерство и гинекология», «кардиология», «эндокринология», «неврология», «психиатрия», «наркология», «инфекционные болезни», «дерматовенерология», «урология», «хирургия», «офтальмология», «оториноларингология», «стоматология терапевтическая», «стоматология ортопедическая», «стоматология хирургическая», «функциональная диагностика», «ультразвуковая диагностика», «рентгенологическая диагностика», «эндоскопия», «клиническая лабораторная диагностика», «физиотерапия», «флюорографическая диагностика», «скорая медицинская помощь», вакцинация, предрейсовые и послерейсовые медицинские осмотры, предварительные и периодические медицинские осмотры, медицинские осмотры на право управления транспортными средствами, медицинские осмотры (освидетельствования) на право ношения, применения оружия и охранную деятельность.</t>
  </si>
  <si>
    <t>Показатели финансового состояния ГБУ РО "Рязанская МРБ"</t>
  </si>
  <si>
    <t>на 01 января 2019 г.</t>
  </si>
  <si>
    <r>
      <t xml:space="preserve">Сведения о средствах, поступающих во временное распоряжение              </t>
    </r>
    <r>
      <rPr>
        <b/>
        <u/>
        <sz val="14"/>
        <color theme="1"/>
        <rFont val="Times New Roman"/>
        <family val="1"/>
        <charset val="204"/>
      </rPr>
      <t>ГБУ РО "Рязанская МРБ"</t>
    </r>
  </si>
  <si>
    <r>
      <t xml:space="preserve">Показатели по поступлениям и выплатам </t>
    </r>
    <r>
      <rPr>
        <b/>
        <u/>
        <sz val="14"/>
        <color theme="1"/>
        <rFont val="Times New Roman"/>
        <family val="1"/>
        <charset val="204"/>
      </rPr>
      <t>ГБУ РО "Рязанская МРБ"</t>
    </r>
  </si>
  <si>
    <t>Показатели выплат по расходам на закупку товаров, работ, услуг ГБУ РО "Рязанская МРБ"</t>
  </si>
  <si>
    <t>авансы страховых компаний</t>
  </si>
  <si>
    <t>расчеты с подотчетными лицами</t>
  </si>
  <si>
    <t>расчеты с поставщиками и подрядчиками за выполненные работы</t>
  </si>
  <si>
    <t>на 2020 год</t>
  </si>
  <si>
    <t>на 2021 год</t>
  </si>
  <si>
    <t>Филина И.Ф.</t>
  </si>
  <si>
    <t>Юсупова Н.Я.</t>
  </si>
  <si>
    <t>Богданова Л.Ю.</t>
  </si>
  <si>
    <t>011</t>
  </si>
  <si>
    <t>012</t>
  </si>
  <si>
    <t>Постановлением Правительства Рязанской области от 11.06.2014 г. № 158 "О мере социальной поддержки обучающихся на условиях договора о целевом обучении"</t>
  </si>
  <si>
    <t>Закон Рязанской области от 13.09.2006 №101-ОЗ  "О предоставлении компенсаций по оплате жилых помещений и коммунальных услуг отдельным категориям специалистов в сельской местности и рабочих поселках (поселках городского типа)"</t>
  </si>
  <si>
    <t>031</t>
  </si>
  <si>
    <t>Финансовое обеспечение контрактов</t>
  </si>
  <si>
    <t>льготное обеспечение беременных</t>
  </si>
  <si>
    <t>оплата консультативно-диагностической помощи</t>
  </si>
  <si>
    <t>на 2019-2021 гг.</t>
  </si>
  <si>
    <r>
      <t xml:space="preserve">Объем публичных обязательств, всего 
(расшифровать по видам обязательств), </t>
    </r>
    <r>
      <rPr>
        <b/>
        <sz val="11"/>
        <color theme="1"/>
        <rFont val="Times New Roman"/>
        <family val="1"/>
        <charset val="204"/>
      </rPr>
      <t>в том числе:</t>
    </r>
  </si>
  <si>
    <r>
      <t xml:space="preserve">Объем средств, поступивших во временное распоряжение, всего
(расшифровать), </t>
    </r>
    <r>
      <rPr>
        <b/>
        <sz val="11"/>
        <color theme="1"/>
        <rFont val="Times New Roman"/>
        <family val="1"/>
        <charset val="204"/>
      </rPr>
      <t>в том числе:</t>
    </r>
  </si>
  <si>
    <r>
      <t xml:space="preserve">Показатели планового фонда оплаты труда </t>
    </r>
    <r>
      <rPr>
        <u/>
        <sz val="11"/>
        <color theme="1"/>
        <rFont val="Calibri"/>
        <family val="2"/>
        <scheme val="minor"/>
      </rPr>
      <t>ГБУ РО "Рязанская МРБ"</t>
    </r>
  </si>
</sst>
</file>

<file path=xl/styles.xml><?xml version="1.0" encoding="utf-8"?>
<styleSheet xmlns="http://schemas.openxmlformats.org/spreadsheetml/2006/main">
  <numFmts count="2">
    <numFmt numFmtId="164" formatCode="#,##0.0"/>
    <numFmt numFmtId="165" formatCode="#,##0.00000"/>
  </numFmts>
  <fonts count="31">
    <font>
      <sz val="11"/>
      <color theme="1"/>
      <name val="Calibri"/>
      <family val="2"/>
      <scheme val="minor"/>
    </font>
    <font>
      <sz val="12"/>
      <color theme="1"/>
      <name val="Times New Roman"/>
      <family val="1"/>
      <charset val="204"/>
    </font>
    <font>
      <sz val="14"/>
      <color theme="1"/>
      <name val="Times New Roman"/>
      <family val="1"/>
      <charset val="204"/>
    </font>
    <font>
      <sz val="9"/>
      <color theme="1"/>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b/>
      <u/>
      <sz val="14"/>
      <color theme="1"/>
      <name val="Times New Roman"/>
      <family val="1"/>
      <charset val="204"/>
    </font>
    <font>
      <b/>
      <sz val="11"/>
      <color theme="1"/>
      <name val="Times New Roman"/>
      <family val="1"/>
      <charset val="204"/>
    </font>
    <font>
      <b/>
      <sz val="12"/>
      <color rgb="FFFF0000"/>
      <name val="Times New Roman"/>
      <family val="1"/>
      <charset val="204"/>
    </font>
    <font>
      <sz val="11"/>
      <name val="Times New Roman"/>
      <family val="1"/>
      <charset val="204"/>
    </font>
    <font>
      <sz val="11"/>
      <name val="Arial Cyr"/>
      <charset val="204"/>
    </font>
    <font>
      <sz val="11"/>
      <color indexed="8"/>
      <name val="Times New Roman"/>
      <family val="1"/>
      <charset val="204"/>
    </font>
    <font>
      <b/>
      <sz val="11"/>
      <color indexed="8"/>
      <name val="Times New Roman"/>
      <family val="1"/>
      <charset val="204"/>
    </font>
    <font>
      <b/>
      <sz val="11"/>
      <color theme="1"/>
      <name val="Calibri"/>
      <family val="2"/>
      <scheme val="minor"/>
    </font>
    <font>
      <sz val="11"/>
      <color rgb="FF000000"/>
      <name val="Arial"/>
      <family val="2"/>
      <charset val="204"/>
    </font>
    <font>
      <sz val="14"/>
      <name val="Times New Roman"/>
      <family val="1"/>
      <charset val="204"/>
    </font>
    <font>
      <sz val="14"/>
      <color theme="1"/>
      <name val="Calibri"/>
      <family val="2"/>
      <scheme val="minor"/>
    </font>
    <font>
      <sz val="8"/>
      <name val="Times New Roman"/>
      <family val="1"/>
      <charset val="204"/>
    </font>
    <font>
      <sz val="8"/>
      <color theme="1"/>
      <name val="Times New Roman"/>
      <family val="1"/>
      <charset val="204"/>
    </font>
    <font>
      <i/>
      <sz val="11"/>
      <color theme="1"/>
      <name val="Times New Roman"/>
      <family val="1"/>
      <charset val="204"/>
    </font>
    <font>
      <i/>
      <sz val="12"/>
      <color theme="1"/>
      <name val="Times New Roman"/>
      <family val="1"/>
      <charset val="204"/>
    </font>
    <font>
      <sz val="12"/>
      <color rgb="FFFF0000"/>
      <name val="Times New Roman"/>
      <family val="1"/>
      <charset val="204"/>
    </font>
    <font>
      <sz val="11"/>
      <color rgb="FFFF0000"/>
      <name val="Calibri"/>
      <family val="2"/>
      <scheme val="minor"/>
    </font>
    <font>
      <b/>
      <i/>
      <sz val="11"/>
      <color indexed="8"/>
      <name val="Times New Roman"/>
      <family val="1"/>
      <charset val="204"/>
    </font>
    <font>
      <i/>
      <sz val="11"/>
      <color theme="1"/>
      <name val="Calibri"/>
      <family val="2"/>
      <scheme val="minor"/>
    </font>
    <font>
      <i/>
      <sz val="11"/>
      <color indexed="8"/>
      <name val="Times New Roman"/>
      <family val="1"/>
      <charset val="204"/>
    </font>
    <font>
      <u/>
      <sz val="11"/>
      <color theme="1"/>
      <name val="Times New Roman"/>
      <family val="1"/>
      <charset val="204"/>
    </font>
    <font>
      <sz val="11"/>
      <color rgb="FFFF0000"/>
      <name val="Times New Roman"/>
      <family val="1"/>
      <charset val="204"/>
    </font>
    <font>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6" fillId="0" borderId="16">
      <alignment horizontal="center" vertical="center" wrapText="1"/>
    </xf>
    <xf numFmtId="165" fontId="16" fillId="0" borderId="16">
      <alignment horizontal="center" vertical="center" shrinkToFit="1"/>
    </xf>
  </cellStyleXfs>
  <cellXfs count="201">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Alignment="1">
      <alignment vertical="center" wrapText="1"/>
    </xf>
    <xf numFmtId="0" fontId="1" fillId="0" borderId="0" xfId="0" applyFont="1" applyBorder="1" applyAlignment="1">
      <alignment horizontal="right"/>
    </xf>
    <xf numFmtId="0" fontId="1" fillId="0" borderId="0" xfId="0" applyFont="1" applyBorder="1" applyAlignment="1">
      <alignment horizontal="left"/>
    </xf>
    <xf numFmtId="0" fontId="1" fillId="0" borderId="0" xfId="0" applyFont="1" applyAlignment="1">
      <alignment wrapText="1"/>
    </xf>
    <xf numFmtId="0" fontId="1" fillId="0" borderId="4" xfId="0" applyFont="1" applyBorder="1" applyAlignment="1">
      <alignment wrapText="1"/>
    </xf>
    <xf numFmtId="0" fontId="1" fillId="0" borderId="3" xfId="0" applyFont="1" applyBorder="1" applyAlignment="1">
      <alignment horizontal="center" vertical="center"/>
    </xf>
    <xf numFmtId="0" fontId="1" fillId="0" borderId="0" xfId="0" applyFont="1" applyAlignment="1"/>
    <xf numFmtId="0" fontId="4" fillId="0" borderId="0" xfId="0" applyFont="1" applyAlignment="1"/>
    <xf numFmtId="0" fontId="7" fillId="0" borderId="0" xfId="0" applyFont="1"/>
    <xf numFmtId="0" fontId="6" fillId="0" borderId="0" xfId="0" applyFont="1"/>
    <xf numFmtId="0" fontId="5" fillId="0" borderId="0" xfId="0" applyFont="1" applyAlignment="1"/>
    <xf numFmtId="0" fontId="3" fillId="0" borderId="0" xfId="0" applyFont="1" applyBorder="1" applyAlignment="1">
      <alignment vertical="top"/>
    </xf>
    <xf numFmtId="0" fontId="5" fillId="0" borderId="0" xfId="0" applyFont="1" applyBorder="1" applyAlignment="1"/>
    <xf numFmtId="0" fontId="5" fillId="0" borderId="0" xfId="0" applyFont="1" applyBorder="1"/>
    <xf numFmtId="0" fontId="5" fillId="0" borderId="0" xfId="0" applyFont="1" applyBorder="1" applyAlignment="1">
      <alignment horizontal="left"/>
    </xf>
    <xf numFmtId="0" fontId="1" fillId="0" borderId="0" xfId="0" applyFont="1" applyBorder="1"/>
    <xf numFmtId="0" fontId="1" fillId="0" borderId="3" xfId="0" applyFont="1" applyBorder="1" applyAlignment="1">
      <alignment vertical="center" wrapText="1"/>
    </xf>
    <xf numFmtId="4"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3" xfId="0" applyFont="1" applyBorder="1" applyAlignment="1">
      <alignment horizontal="left" vertical="center" wrapText="1" indent="2"/>
    </xf>
    <xf numFmtId="0" fontId="6"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right" vertical="center"/>
    </xf>
    <xf numFmtId="0" fontId="3" fillId="0" borderId="0" xfId="0" applyFont="1" applyAlignment="1">
      <alignment vertical="top"/>
    </xf>
    <xf numFmtId="0" fontId="10" fillId="0" borderId="0" xfId="0" applyFont="1"/>
    <xf numFmtId="4" fontId="1" fillId="0" borderId="3" xfId="0" applyNumberFormat="1" applyFont="1" applyBorder="1" applyAlignment="1">
      <alignment horizontal="center" vertical="center" wrapText="1"/>
    </xf>
    <xf numFmtId="4" fontId="1" fillId="0" borderId="0" xfId="0" applyNumberFormat="1" applyFont="1"/>
    <xf numFmtId="0" fontId="1" fillId="0" borderId="0" xfId="0" applyFont="1" applyAlignment="1">
      <alignment horizontal="center" vertical="center"/>
    </xf>
    <xf numFmtId="0" fontId="12" fillId="0" borderId="0" xfId="0" applyFont="1"/>
    <xf numFmtId="0" fontId="11" fillId="0" borderId="0" xfId="0" applyFont="1"/>
    <xf numFmtId="0" fontId="14" fillId="0" borderId="3" xfId="0" applyFont="1" applyBorder="1" applyAlignment="1">
      <alignment horizontal="center" vertical="top"/>
    </xf>
    <xf numFmtId="4" fontId="13" fillId="0" borderId="3" xfId="0" applyNumberFormat="1" applyFont="1" applyBorder="1"/>
    <xf numFmtId="164" fontId="13" fillId="0" borderId="3" xfId="0" applyNumberFormat="1" applyFont="1" applyFill="1" applyBorder="1"/>
    <xf numFmtId="4" fontId="13" fillId="0" borderId="3" xfId="0" applyNumberFormat="1" applyFont="1" applyFill="1" applyBorder="1"/>
    <xf numFmtId="4" fontId="14" fillId="0" borderId="3" xfId="0" applyNumberFormat="1" applyFont="1" applyFill="1" applyBorder="1"/>
    <xf numFmtId="4" fontId="14" fillId="0" borderId="3" xfId="0" applyNumberFormat="1" applyFont="1" applyBorder="1"/>
    <xf numFmtId="0" fontId="14" fillId="0" borderId="3" xfId="0" applyFont="1" applyFill="1" applyBorder="1" applyAlignment="1">
      <alignment horizontal="center" vertical="top"/>
    </xf>
    <xf numFmtId="0" fontId="13" fillId="0" borderId="3" xfId="0" applyFont="1" applyBorder="1" applyAlignment="1">
      <alignment wrapText="1"/>
    </xf>
    <xf numFmtId="164" fontId="13" fillId="0" borderId="3" xfId="0" applyNumberFormat="1" applyFont="1" applyBorder="1"/>
    <xf numFmtId="164" fontId="14" fillId="0" borderId="3" xfId="0" applyNumberFormat="1" applyFont="1" applyBorder="1"/>
    <xf numFmtId="0" fontId="14" fillId="0" borderId="3" xfId="0" applyFont="1" applyBorder="1" applyAlignment="1">
      <alignment horizont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3" xfId="0" applyFont="1" applyFill="1" applyBorder="1" applyAlignment="1">
      <alignment horizontal="left" vertical="center" wrapText="1" indent="2"/>
    </xf>
    <xf numFmtId="0" fontId="1" fillId="0" borderId="3" xfId="0" applyFont="1" applyBorder="1" applyAlignment="1">
      <alignment horizontal="center" vertical="center" wrapText="1"/>
    </xf>
    <xf numFmtId="0" fontId="1" fillId="0" borderId="0" xfId="0" applyFont="1" applyAlignment="1">
      <alignment vertical="center" wrapText="1"/>
    </xf>
    <xf numFmtId="4" fontId="1" fillId="0"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7" fillId="0" borderId="3" xfId="0" applyFont="1" applyBorder="1" applyAlignment="1">
      <alignment vertical="center" wrapText="1"/>
    </xf>
    <xf numFmtId="49"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 fontId="7" fillId="0" borderId="3" xfId="0" applyNumberFormat="1" applyFont="1" applyBorder="1" applyAlignment="1">
      <alignment horizontal="center" vertical="center" wrapText="1"/>
    </xf>
    <xf numFmtId="4" fontId="14" fillId="0" borderId="0" xfId="0" applyNumberFormat="1" applyFont="1" applyFill="1" applyBorder="1"/>
    <xf numFmtId="0" fontId="1" fillId="2" borderId="0" xfId="0" applyFont="1" applyFill="1"/>
    <xf numFmtId="4" fontId="0" fillId="0" borderId="0" xfId="0" applyNumberFormat="1"/>
    <xf numFmtId="0" fontId="7" fillId="0" borderId="0" xfId="0" applyFont="1" applyAlignment="1">
      <alignment horizontal="center" vertical="center"/>
    </xf>
    <xf numFmtId="0" fontId="7" fillId="0" borderId="0" xfId="0" applyFont="1" applyFill="1" applyAlignment="1">
      <alignment horizontal="center" vertical="center"/>
    </xf>
    <xf numFmtId="0" fontId="1" fillId="0" borderId="0" xfId="0" applyFont="1" applyBorder="1" applyAlignment="1">
      <alignment horizontal="center" vertical="center" wrapText="1"/>
    </xf>
    <xf numFmtId="2" fontId="0" fillId="0" borderId="0" xfId="0" applyNumberFormat="1"/>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17" fillId="0" borderId="0" xfId="0" applyFont="1" applyFill="1" applyBorder="1" applyAlignment="1">
      <alignment wrapText="1"/>
    </xf>
    <xf numFmtId="0" fontId="17" fillId="0" borderId="0" xfId="0" applyFont="1"/>
    <xf numFmtId="0" fontId="18" fillId="0" borderId="0" xfId="0" applyFont="1"/>
    <xf numFmtId="0" fontId="18" fillId="0" borderId="1" xfId="0" applyFont="1" applyBorder="1"/>
    <xf numFmtId="0" fontId="0" fillId="0" borderId="1" xfId="0" applyBorder="1"/>
    <xf numFmtId="0" fontId="0" fillId="0" borderId="1" xfId="0" applyBorder="1" applyAlignment="1"/>
    <xf numFmtId="0" fontId="0" fillId="0" borderId="0" xfId="0" applyBorder="1" applyAlignment="1"/>
    <xf numFmtId="0" fontId="0" fillId="0" borderId="0" xfId="0" applyBorder="1"/>
    <xf numFmtId="0" fontId="1" fillId="0" borderId="3" xfId="0" applyFont="1" applyBorder="1" applyAlignment="1">
      <alignment horizontal="center" vertical="center" wrapText="1"/>
    </xf>
    <xf numFmtId="0" fontId="14" fillId="0" borderId="3" xfId="0" applyFont="1" applyFill="1" applyBorder="1" applyAlignment="1">
      <alignment horizontal="center"/>
    </xf>
    <xf numFmtId="0" fontId="14" fillId="0" borderId="3" xfId="0" applyFont="1" applyBorder="1" applyAlignment="1">
      <alignment horizontal="center" wrapText="1"/>
    </xf>
    <xf numFmtId="0" fontId="22" fillId="0" borderId="3" xfId="0" applyFont="1" applyBorder="1" applyAlignment="1">
      <alignment vertical="center" wrapText="1"/>
    </xf>
    <xf numFmtId="0" fontId="22" fillId="0" borderId="3" xfId="0" applyFont="1" applyBorder="1" applyAlignment="1">
      <alignment horizontal="center" vertical="center" wrapText="1"/>
    </xf>
    <xf numFmtId="4" fontId="23" fillId="0" borderId="0" xfId="0" applyNumberFormat="1" applyFont="1" applyBorder="1" applyAlignment="1">
      <alignment horizontal="center" vertical="center" wrapText="1"/>
    </xf>
    <xf numFmtId="0" fontId="25" fillId="0" borderId="3" xfId="0" applyFont="1" applyBorder="1" applyAlignment="1">
      <alignment horizontal="center"/>
    </xf>
    <xf numFmtId="4" fontId="27" fillId="0" borderId="3" xfId="0" applyNumberFormat="1" applyFont="1" applyBorder="1"/>
    <xf numFmtId="4" fontId="25" fillId="0" borderId="3" xfId="0" applyNumberFormat="1" applyFont="1" applyBorder="1"/>
    <xf numFmtId="0" fontId="24" fillId="0" borderId="0" xfId="0" applyFont="1"/>
    <xf numFmtId="4" fontId="24" fillId="0" borderId="0" xfId="0" applyNumberFormat="1" applyFont="1"/>
    <xf numFmtId="0" fontId="1" fillId="0" borderId="3" xfId="0" applyFont="1" applyBorder="1" applyAlignment="1">
      <alignment horizontal="center" vertical="center" wrapText="1"/>
    </xf>
    <xf numFmtId="0" fontId="23" fillId="0" borderId="3" xfId="0" applyFont="1" applyBorder="1" applyAlignment="1">
      <alignment horizontal="center" vertical="center" wrapText="1"/>
    </xf>
    <xf numFmtId="4" fontId="9" fillId="0" borderId="3" xfId="0" applyNumberFormat="1" applyFont="1" applyBorder="1" applyAlignment="1">
      <alignment horizontal="left" vertical="center" wrapText="1"/>
    </xf>
    <xf numFmtId="0" fontId="6" fillId="3" borderId="3" xfId="0" applyFont="1" applyFill="1" applyBorder="1" applyAlignment="1">
      <alignment horizontal="left" vertical="center" wrapText="1"/>
    </xf>
    <xf numFmtId="4" fontId="21" fillId="0" borderId="3" xfId="0" applyNumberFormat="1" applyFont="1" applyBorder="1" applyAlignment="1">
      <alignment horizontal="left" vertical="center" wrapText="1"/>
    </xf>
    <xf numFmtId="4" fontId="6" fillId="0" borderId="3" xfId="0" applyNumberFormat="1" applyFont="1" applyBorder="1" applyAlignment="1">
      <alignment horizontal="left" vertical="center" wrapText="1"/>
    </xf>
    <xf numFmtId="4" fontId="9" fillId="0" borderId="3" xfId="0" applyNumberFormat="1" applyFont="1" applyFill="1" applyBorder="1" applyAlignment="1">
      <alignment horizontal="left" vertical="center" wrapText="1"/>
    </xf>
    <xf numFmtId="3" fontId="6" fillId="0" borderId="3" xfId="0" applyNumberFormat="1" applyFont="1" applyBorder="1" applyAlignment="1">
      <alignment horizontal="left" vertical="center" wrapText="1"/>
    </xf>
    <xf numFmtId="0" fontId="6" fillId="0" borderId="3" xfId="0" applyFont="1" applyFill="1" applyBorder="1" applyAlignment="1">
      <alignment horizontal="left" vertical="center" wrapText="1"/>
    </xf>
    <xf numFmtId="0" fontId="9" fillId="0" borderId="3" xfId="0" applyFont="1" applyBorder="1" applyAlignment="1">
      <alignment horizontal="left" vertical="center" wrapText="1"/>
    </xf>
    <xf numFmtId="0" fontId="28" fillId="0" borderId="3" xfId="0" applyFont="1" applyBorder="1" applyAlignment="1">
      <alignment horizontal="left" vertical="center" wrapText="1" indent="2"/>
    </xf>
    <xf numFmtId="0" fontId="21" fillId="0" borderId="3" xfId="0" applyFont="1" applyBorder="1" applyAlignment="1">
      <alignment horizontal="left" vertical="center" wrapText="1" indent="1"/>
    </xf>
    <xf numFmtId="0" fontId="21" fillId="0" borderId="3" xfId="0" applyFont="1" applyBorder="1" applyAlignment="1">
      <alignment horizontal="left" vertical="center" wrapText="1"/>
    </xf>
    <xf numFmtId="0" fontId="21" fillId="3" borderId="3" xfId="0" applyFont="1" applyFill="1" applyBorder="1" applyAlignment="1">
      <alignment horizontal="left" vertical="center" wrapText="1"/>
    </xf>
    <xf numFmtId="0" fontId="22" fillId="0" borderId="0" xfId="0" applyFont="1"/>
    <xf numFmtId="0" fontId="21" fillId="0" borderId="3" xfId="0" applyFont="1" applyFill="1" applyBorder="1" applyAlignment="1">
      <alignment horizontal="left" vertical="center" wrapText="1" indent="2"/>
    </xf>
    <xf numFmtId="0" fontId="3" fillId="0" borderId="0" xfId="0" applyFont="1" applyAlignment="1">
      <alignment horizontal="center" vertical="top"/>
    </xf>
    <xf numFmtId="0" fontId="1" fillId="0" borderId="0" xfId="0" applyFont="1" applyFill="1"/>
    <xf numFmtId="4" fontId="1" fillId="0" borderId="3" xfId="0" applyNumberFormat="1" applyFont="1" applyFill="1" applyBorder="1" applyAlignment="1">
      <alignment horizontal="center" vertical="center"/>
    </xf>
    <xf numFmtId="0" fontId="1" fillId="0" borderId="6" xfId="0" applyFont="1" applyBorder="1" applyAlignment="1">
      <alignment horizontal="left" vertical="center" wrapText="1"/>
    </xf>
    <xf numFmtId="0" fontId="29" fillId="0" borderId="3" xfId="0" applyFont="1" applyBorder="1" applyAlignment="1">
      <alignment horizontal="left" vertical="center" wrapText="1"/>
    </xf>
    <xf numFmtId="0" fontId="29" fillId="0" borderId="3" xfId="0" applyFont="1" applyBorder="1" applyAlignment="1">
      <alignment horizontal="left" vertical="center" wrapText="1" indent="1"/>
    </xf>
    <xf numFmtId="3" fontId="6" fillId="0" borderId="3" xfId="0" applyNumberFormat="1" applyFont="1" applyFill="1" applyBorder="1" applyAlignment="1">
      <alignment horizontal="left" vertical="center" wrapText="1"/>
    </xf>
    <xf numFmtId="4" fontId="21" fillId="0" borderId="3" xfId="0" applyNumberFormat="1" applyFont="1" applyFill="1" applyBorder="1" applyAlignment="1">
      <alignment horizontal="left" vertical="center" wrapText="1"/>
    </xf>
    <xf numFmtId="4" fontId="6" fillId="0" borderId="3" xfId="0" applyNumberFormat="1"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0" fontId="0" fillId="0" borderId="0" xfId="0" applyFont="1"/>
    <xf numFmtId="0" fontId="6" fillId="0" borderId="3" xfId="0" applyFont="1" applyFill="1" applyBorder="1" applyAlignment="1">
      <alignment horizontal="left" vertical="center" wrapText="1" inden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6" fillId="0" borderId="0" xfId="0" applyFont="1" applyFill="1"/>
    <xf numFmtId="4" fontId="29" fillId="0" borderId="3" xfId="0" applyNumberFormat="1" applyFont="1" applyFill="1" applyBorder="1" applyAlignment="1">
      <alignment horizontal="left" vertical="center" wrapText="1"/>
    </xf>
    <xf numFmtId="3" fontId="6"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7" fillId="0" borderId="0" xfId="0" applyFont="1" applyAlignment="1">
      <alignment horizontal="center" vertical="center"/>
    </xf>
    <xf numFmtId="4" fontId="27" fillId="0" borderId="3" xfId="0" applyNumberFormat="1" applyFont="1" applyFill="1" applyBorder="1"/>
    <xf numFmtId="0" fontId="5" fillId="0" borderId="0" xfId="0" applyFont="1" applyAlignment="1">
      <alignment horizontal="center"/>
    </xf>
    <xf numFmtId="0" fontId="1" fillId="0" borderId="0" xfId="0" applyFont="1" applyAlignment="1">
      <alignment horizontal="center" vertical="center" wrapText="1"/>
    </xf>
    <xf numFmtId="0" fontId="6" fillId="0" borderId="1" xfId="0" applyFont="1" applyBorder="1" applyAlignment="1">
      <alignment horizontal="center" wrapText="1"/>
    </xf>
    <xf numFmtId="0" fontId="1" fillId="0" borderId="1"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1" fillId="0" borderId="1" xfId="0" applyFont="1" applyBorder="1" applyAlignment="1">
      <alignment horizontal="center"/>
    </xf>
    <xf numFmtId="0" fontId="4" fillId="0" borderId="0" xfId="0" applyFont="1" applyAlignment="1">
      <alignment horizontal="center"/>
    </xf>
    <xf numFmtId="0" fontId="3" fillId="0" borderId="2" xfId="0" applyFont="1" applyBorder="1" applyAlignment="1">
      <alignment horizontal="center" vertical="top"/>
    </xf>
    <xf numFmtId="0" fontId="3" fillId="0" borderId="0" xfId="0" applyFont="1" applyBorder="1" applyAlignment="1">
      <alignment horizontal="center" vertical="top"/>
    </xf>
    <xf numFmtId="0" fontId="1" fillId="0" borderId="1" xfId="0" applyFont="1" applyFill="1" applyBorder="1" applyAlignment="1">
      <alignment horizontal="center"/>
    </xf>
    <xf numFmtId="0" fontId="2" fillId="0" borderId="0" xfId="0" applyFont="1" applyAlignment="1">
      <alignment horizontal="left"/>
    </xf>
    <xf numFmtId="0" fontId="2" fillId="0" borderId="4" xfId="0" applyFont="1" applyBorder="1" applyAlignment="1">
      <alignment horizontal="left"/>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wrapText="1"/>
    </xf>
    <xf numFmtId="0" fontId="1" fillId="0" borderId="4" xfId="0" applyFont="1" applyBorder="1" applyAlignment="1">
      <alignment horizontal="left" wrapText="1"/>
    </xf>
    <xf numFmtId="49" fontId="1" fillId="0" borderId="3" xfId="0" applyNumberFormat="1" applyFont="1" applyBorder="1" applyAlignment="1">
      <alignment horizontal="center" vertical="center"/>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Alignment="1">
      <alignment horizontal="left"/>
    </xf>
    <xf numFmtId="0" fontId="1" fillId="0" borderId="4"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vertical="center" wrapText="1" indent="3"/>
    </xf>
    <xf numFmtId="0" fontId="1" fillId="0" borderId="0" xfId="0" applyFont="1" applyAlignment="1">
      <alignment horizontal="left" vertical="center" wrapText="1" indent="1"/>
    </xf>
    <xf numFmtId="0" fontId="1" fillId="0" borderId="3" xfId="0" applyFont="1" applyBorder="1" applyAlignment="1">
      <alignment horizontal="left" vertical="center" wrapText="1"/>
    </xf>
    <xf numFmtId="0" fontId="1" fillId="0" borderId="3" xfId="0" applyFont="1" applyBorder="1" applyAlignment="1">
      <alignment horizontal="left" inden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indent="1"/>
    </xf>
    <xf numFmtId="0" fontId="7" fillId="0" borderId="0" xfId="0" applyFont="1" applyAlignment="1">
      <alignment horizontal="center"/>
    </xf>
    <xf numFmtId="0" fontId="8" fillId="0" borderId="0" xfId="0" applyFont="1" applyAlignment="1">
      <alignment horizontal="center"/>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Fill="1" applyAlignment="1">
      <alignment horizontal="center" vertical="center"/>
    </xf>
    <xf numFmtId="0" fontId="23" fillId="0" borderId="15" xfId="0" applyFont="1" applyBorder="1" applyAlignment="1">
      <alignment horizontal="center" vertical="center" wrapText="1"/>
    </xf>
    <xf numFmtId="0" fontId="23"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9" xfId="0" applyFont="1" applyBorder="1" applyAlignment="1">
      <alignment horizontal="center" vertical="center" wrapText="1"/>
    </xf>
    <xf numFmtId="0" fontId="14" fillId="0" borderId="3" xfId="0" applyFont="1" applyBorder="1" applyAlignment="1">
      <alignment horizontal="center" wrapText="1"/>
    </xf>
    <xf numFmtId="0" fontId="20" fillId="0" borderId="2" xfId="0" applyFont="1" applyBorder="1" applyAlignment="1">
      <alignment horizontal="center" vertical="top"/>
    </xf>
    <xf numFmtId="0" fontId="17" fillId="0" borderId="1" xfId="0" applyFont="1" applyBorder="1" applyAlignment="1">
      <alignment horizontal="center"/>
    </xf>
    <xf numFmtId="0" fontId="19" fillId="0" borderId="2" xfId="0" applyFont="1" applyBorder="1" applyAlignment="1">
      <alignment horizontal="center" vertical="top"/>
    </xf>
    <xf numFmtId="49" fontId="13" fillId="0" borderId="3" xfId="0" applyNumberFormat="1" applyFont="1" applyBorder="1" applyAlignment="1">
      <alignment horizontal="center" wrapText="1"/>
    </xf>
    <xf numFmtId="0" fontId="13" fillId="0" borderId="3" xfId="0" applyFont="1" applyBorder="1" applyAlignment="1">
      <alignment horizontal="center" wrapText="1"/>
    </xf>
    <xf numFmtId="0" fontId="5" fillId="0" borderId="0" xfId="0" applyFont="1" applyAlignment="1">
      <alignment horizontal="center"/>
    </xf>
    <xf numFmtId="0" fontId="14" fillId="0" borderId="3" xfId="0" applyFont="1" applyBorder="1" applyAlignment="1">
      <alignment horizontal="center" vertical="top" wrapText="1"/>
    </xf>
    <xf numFmtId="0" fontId="14" fillId="0" borderId="3" xfId="0" applyFont="1" applyFill="1" applyBorder="1" applyAlignment="1">
      <alignment horizontal="center" wrapText="1"/>
    </xf>
    <xf numFmtId="0" fontId="25" fillId="0" borderId="3" xfId="0" applyFont="1" applyFill="1" applyBorder="1" applyAlignment="1">
      <alignment horizontal="center" vertical="top" wrapText="1"/>
    </xf>
    <xf numFmtId="0" fontId="26" fillId="0" borderId="3" xfId="0" applyFont="1" applyBorder="1" applyAlignment="1">
      <alignment horizontal="center" vertical="top" wrapText="1"/>
    </xf>
    <xf numFmtId="0" fontId="14" fillId="0" borderId="3" xfId="0" applyFont="1" applyBorder="1" applyAlignment="1">
      <alignment horizontal="center" vertical="top"/>
    </xf>
    <xf numFmtId="0" fontId="15" fillId="0" borderId="3" xfId="0" applyFont="1" applyBorder="1" applyAlignment="1">
      <alignment horizontal="center" vertical="top"/>
    </xf>
    <xf numFmtId="0" fontId="14" fillId="0" borderId="3" xfId="0" applyFont="1" applyFill="1" applyBorder="1" applyAlignment="1">
      <alignment horizontal="center"/>
    </xf>
    <xf numFmtId="0" fontId="0" fillId="0" borderId="3" xfId="0" applyBorder="1" applyAlignment="1">
      <alignment horizontal="center"/>
    </xf>
    <xf numFmtId="0" fontId="0" fillId="0" borderId="3" xfId="0" applyBorder="1" applyAlignment="1">
      <alignment horizontal="center" vertical="top"/>
    </xf>
  </cellXfs>
  <cellStyles count="3">
    <cellStyle name="xl34" xfId="1"/>
    <cellStyle name="xl46"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0"/>
  <sheetViews>
    <sheetView tabSelected="1" view="pageBreakPreview" zoomScaleNormal="100" zoomScaleSheetLayoutView="100" workbookViewId="0">
      <selection activeCell="B6" sqref="B6"/>
    </sheetView>
  </sheetViews>
  <sheetFormatPr defaultRowHeight="18.75"/>
  <cols>
    <col min="1" max="4" width="9.140625" style="2"/>
    <col min="5" max="5" width="15" style="2" customWidth="1"/>
    <col min="6" max="6" width="17.5703125" style="2" customWidth="1"/>
    <col min="7" max="7" width="3.42578125" style="2" customWidth="1"/>
    <col min="8" max="8" width="9.140625" style="2" customWidth="1"/>
    <col min="9" max="9" width="9.140625" style="2"/>
    <col min="10" max="10" width="5" style="2" customWidth="1"/>
    <col min="11" max="16384" width="9.140625" style="2"/>
  </cols>
  <sheetData>
    <row r="1" spans="1:10">
      <c r="F1" s="12" t="s">
        <v>0</v>
      </c>
    </row>
    <row r="2" spans="1:10" ht="6.75" customHeight="1"/>
    <row r="3" spans="1:10" ht="42" customHeight="1">
      <c r="F3" s="130" t="s">
        <v>29</v>
      </c>
      <c r="G3" s="130"/>
      <c r="H3" s="130"/>
      <c r="I3" s="130"/>
      <c r="J3" s="130"/>
    </row>
    <row r="4" spans="1:10" ht="17.25" customHeight="1">
      <c r="F4" s="131" t="s">
        <v>1</v>
      </c>
      <c r="G4" s="131"/>
      <c r="H4" s="131"/>
      <c r="I4" s="131"/>
      <c r="J4" s="131"/>
    </row>
    <row r="6" spans="1:10">
      <c r="F6" s="3"/>
      <c r="H6" s="133" t="s">
        <v>4</v>
      </c>
      <c r="I6" s="133"/>
      <c r="J6" s="133"/>
    </row>
    <row r="7" spans="1:10">
      <c r="F7" s="107" t="s">
        <v>2</v>
      </c>
      <c r="H7" s="132" t="s">
        <v>3</v>
      </c>
      <c r="I7" s="132"/>
      <c r="J7" s="132"/>
    </row>
    <row r="8" spans="1:10">
      <c r="F8" s="134" t="s">
        <v>6</v>
      </c>
      <c r="G8" s="134"/>
      <c r="H8" s="134"/>
      <c r="I8" s="134"/>
      <c r="J8" s="134"/>
    </row>
    <row r="11" spans="1:10" ht="32.25" customHeight="1">
      <c r="A11" s="128" t="s">
        <v>5</v>
      </c>
      <c r="B11" s="128"/>
      <c r="C11" s="128"/>
      <c r="D11" s="128"/>
      <c r="E11" s="128"/>
      <c r="F11" s="128"/>
      <c r="G11" s="128"/>
      <c r="H11" s="128"/>
      <c r="I11" s="128"/>
      <c r="J11" s="4"/>
    </row>
    <row r="12" spans="1:10" ht="32.25" customHeight="1">
      <c r="A12" s="129" t="s">
        <v>197</v>
      </c>
      <c r="B12" s="129"/>
      <c r="C12" s="129"/>
      <c r="D12" s="129"/>
      <c r="E12" s="129"/>
      <c r="F12" s="129"/>
      <c r="G12" s="129"/>
      <c r="H12" s="129"/>
      <c r="I12" s="129"/>
      <c r="J12" s="129"/>
    </row>
    <row r="13" spans="1:10">
      <c r="A13" s="135" t="s">
        <v>7</v>
      </c>
      <c r="B13" s="135"/>
      <c r="C13" s="135"/>
      <c r="D13" s="135"/>
      <c r="E13" s="135"/>
      <c r="F13" s="135"/>
      <c r="G13" s="135"/>
      <c r="H13" s="135"/>
      <c r="I13" s="135"/>
      <c r="J13" s="135"/>
    </row>
    <row r="14" spans="1:10">
      <c r="A14" s="1"/>
      <c r="B14" s="5" t="s">
        <v>8</v>
      </c>
      <c r="C14" s="137" t="s">
        <v>198</v>
      </c>
      <c r="D14" s="137"/>
      <c r="E14" s="137"/>
      <c r="F14" s="137"/>
      <c r="G14" s="137"/>
      <c r="H14" s="6"/>
      <c r="I14" s="1"/>
    </row>
    <row r="15" spans="1:10">
      <c r="B15" s="136" t="s">
        <v>9</v>
      </c>
      <c r="C15" s="135"/>
      <c r="D15" s="135"/>
      <c r="E15" s="135"/>
      <c r="F15" s="135"/>
      <c r="G15" s="135"/>
      <c r="H15" s="136"/>
    </row>
    <row r="16" spans="1:10">
      <c r="D16" s="11" t="s">
        <v>6</v>
      </c>
      <c r="E16" s="11"/>
      <c r="F16" s="11"/>
      <c r="G16" s="11"/>
    </row>
    <row r="18" spans="1:10" ht="28.5" customHeight="1">
      <c r="G18" s="138" t="s">
        <v>19</v>
      </c>
      <c r="H18" s="139"/>
      <c r="I18" s="140"/>
      <c r="J18" s="141"/>
    </row>
    <row r="19" spans="1:10">
      <c r="A19" s="10" t="s">
        <v>23</v>
      </c>
      <c r="B19" s="10"/>
      <c r="C19" s="10"/>
      <c r="D19" s="10"/>
      <c r="E19" s="10"/>
      <c r="F19" s="10"/>
      <c r="G19" s="147" t="s">
        <v>24</v>
      </c>
      <c r="H19" s="148"/>
      <c r="I19" s="144" t="s">
        <v>199</v>
      </c>
      <c r="J19" s="144"/>
    </row>
    <row r="20" spans="1:10" ht="41.25" customHeight="1">
      <c r="A20" s="142" t="s">
        <v>10</v>
      </c>
      <c r="B20" s="142"/>
      <c r="C20" s="142"/>
      <c r="D20" s="142"/>
      <c r="E20" s="142"/>
      <c r="F20" s="142"/>
      <c r="G20" s="7"/>
      <c r="H20" s="8"/>
      <c r="I20" s="145" t="s">
        <v>200</v>
      </c>
      <c r="J20" s="146"/>
    </row>
    <row r="21" spans="1:10" ht="57.75" customHeight="1">
      <c r="A21" s="142" t="s">
        <v>11</v>
      </c>
      <c r="B21" s="142"/>
      <c r="C21" s="142"/>
      <c r="D21" s="142"/>
      <c r="E21" s="142"/>
      <c r="F21" s="142"/>
      <c r="G21" s="7"/>
      <c r="H21" s="8"/>
      <c r="I21" s="141" t="s">
        <v>201</v>
      </c>
      <c r="J21" s="141"/>
    </row>
    <row r="22" spans="1:10" ht="18.75" customHeight="1">
      <c r="A22" s="142" t="s">
        <v>12</v>
      </c>
      <c r="B22" s="142"/>
      <c r="C22" s="142"/>
      <c r="D22" s="142"/>
      <c r="E22" s="142"/>
      <c r="F22" s="7"/>
      <c r="G22" s="142" t="s">
        <v>13</v>
      </c>
      <c r="H22" s="143"/>
      <c r="I22" s="141">
        <v>383</v>
      </c>
      <c r="J22" s="141"/>
    </row>
    <row r="23" spans="1:10" ht="18.75" customHeight="1">
      <c r="A23" s="142" t="s">
        <v>14</v>
      </c>
      <c r="B23" s="142"/>
      <c r="C23" s="142"/>
      <c r="D23" s="142"/>
      <c r="E23" s="142"/>
      <c r="F23" s="7"/>
      <c r="G23" s="142" t="s">
        <v>15</v>
      </c>
      <c r="H23" s="143"/>
      <c r="I23" s="141">
        <v>14</v>
      </c>
      <c r="J23" s="141"/>
    </row>
    <row r="24" spans="1:10" ht="18.75" customHeight="1">
      <c r="A24" s="142" t="s">
        <v>16</v>
      </c>
      <c r="B24" s="142"/>
      <c r="C24" s="142"/>
      <c r="D24" s="142"/>
      <c r="E24" s="142"/>
      <c r="F24" s="7"/>
      <c r="G24" s="142" t="s">
        <v>17</v>
      </c>
      <c r="H24" s="143"/>
      <c r="I24" s="141">
        <v>72</v>
      </c>
      <c r="J24" s="141"/>
    </row>
    <row r="25" spans="1:10" ht="18.75" customHeight="1">
      <c r="A25" s="142" t="s">
        <v>18</v>
      </c>
      <c r="B25" s="142"/>
      <c r="C25" s="142"/>
      <c r="D25" s="142"/>
      <c r="E25" s="142"/>
      <c r="F25" s="7"/>
      <c r="G25" s="142" t="s">
        <v>20</v>
      </c>
      <c r="H25" s="143"/>
      <c r="I25" s="141" t="s">
        <v>202</v>
      </c>
      <c r="J25" s="141"/>
    </row>
    <row r="26" spans="1:10" ht="18.75" customHeight="1">
      <c r="A26" s="142" t="s">
        <v>21</v>
      </c>
      <c r="B26" s="142"/>
      <c r="C26" s="142"/>
      <c r="D26" s="142"/>
      <c r="E26" s="142"/>
      <c r="F26" s="7"/>
      <c r="G26" s="142" t="s">
        <v>22</v>
      </c>
      <c r="H26" s="143"/>
      <c r="I26" s="141">
        <v>61634496</v>
      </c>
      <c r="J26" s="141"/>
    </row>
    <row r="27" spans="1:10">
      <c r="A27" s="1"/>
    </row>
    <row r="28" spans="1:10" ht="33.75" customHeight="1">
      <c r="A28" s="142" t="s">
        <v>145</v>
      </c>
      <c r="B28" s="142"/>
      <c r="C28" s="142"/>
      <c r="D28" s="142"/>
      <c r="E28" s="142"/>
      <c r="F28" s="142" t="s">
        <v>25</v>
      </c>
      <c r="G28" s="142"/>
      <c r="H28" s="142"/>
      <c r="I28" s="142"/>
      <c r="J28" s="142"/>
    </row>
    <row r="29" spans="1:10" ht="35.25" customHeight="1">
      <c r="A29" s="142" t="s">
        <v>146</v>
      </c>
      <c r="B29" s="142"/>
      <c r="C29" s="142"/>
      <c r="D29" s="142"/>
      <c r="E29" s="142"/>
      <c r="F29" s="142" t="s">
        <v>203</v>
      </c>
      <c r="G29" s="142"/>
      <c r="H29" s="142"/>
      <c r="I29" s="142"/>
      <c r="J29" s="142"/>
    </row>
    <row r="30" spans="1:10">
      <c r="A30" s="1"/>
    </row>
  </sheetData>
  <mergeCells count="37">
    <mergeCell ref="A28:E28"/>
    <mergeCell ref="A29:E29"/>
    <mergeCell ref="G19:H19"/>
    <mergeCell ref="A20:F20"/>
    <mergeCell ref="A21:F21"/>
    <mergeCell ref="F28:J28"/>
    <mergeCell ref="F29:J29"/>
    <mergeCell ref="A25:E25"/>
    <mergeCell ref="G25:H25"/>
    <mergeCell ref="I25:J25"/>
    <mergeCell ref="A26:E26"/>
    <mergeCell ref="G26:H26"/>
    <mergeCell ref="I26:J26"/>
    <mergeCell ref="A23:E23"/>
    <mergeCell ref="G23:H23"/>
    <mergeCell ref="I23:J23"/>
    <mergeCell ref="A24:E24"/>
    <mergeCell ref="G24:H24"/>
    <mergeCell ref="I24:J24"/>
    <mergeCell ref="I19:J19"/>
    <mergeCell ref="I20:J20"/>
    <mergeCell ref="I21:J21"/>
    <mergeCell ref="I22:J22"/>
    <mergeCell ref="A22:E22"/>
    <mergeCell ref="G22:H22"/>
    <mergeCell ref="A13:J13"/>
    <mergeCell ref="B15:H15"/>
    <mergeCell ref="C14:G14"/>
    <mergeCell ref="G18:H18"/>
    <mergeCell ref="I18:J18"/>
    <mergeCell ref="A11:I11"/>
    <mergeCell ref="A12:J12"/>
    <mergeCell ref="F3:J3"/>
    <mergeCell ref="F4:J4"/>
    <mergeCell ref="H7:J7"/>
    <mergeCell ref="H6:J6"/>
    <mergeCell ref="F8:J8"/>
  </mergeCell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3:I58"/>
  <sheetViews>
    <sheetView view="pageBreakPreview" zoomScaleNormal="100" zoomScaleSheetLayoutView="100" workbookViewId="0">
      <selection activeCell="A6" sqref="A6:I42"/>
    </sheetView>
  </sheetViews>
  <sheetFormatPr defaultRowHeight="15.75"/>
  <cols>
    <col min="1" max="1" width="23.7109375" style="1" customWidth="1"/>
    <col min="2" max="16384" width="9.140625" style="1"/>
  </cols>
  <sheetData>
    <row r="3" spans="1:9" ht="18.75">
      <c r="A3" s="12" t="s">
        <v>26</v>
      </c>
    </row>
    <row r="4" spans="1:9" ht="38.25" customHeight="1">
      <c r="A4" s="151" t="s">
        <v>204</v>
      </c>
      <c r="B4" s="151"/>
      <c r="C4" s="151"/>
      <c r="D4" s="151"/>
      <c r="E4" s="151"/>
      <c r="F4" s="151"/>
      <c r="G4" s="151"/>
      <c r="H4" s="151"/>
      <c r="I4" s="151"/>
    </row>
    <row r="5" spans="1:9" ht="18.75">
      <c r="A5" s="12" t="s">
        <v>27</v>
      </c>
    </row>
    <row r="6" spans="1:9" ht="24" customHeight="1">
      <c r="A6" s="149" t="s">
        <v>205</v>
      </c>
      <c r="B6" s="149"/>
      <c r="C6" s="149"/>
      <c r="D6" s="149"/>
      <c r="E6" s="149"/>
      <c r="F6" s="149"/>
      <c r="G6" s="149"/>
      <c r="H6" s="149"/>
      <c r="I6" s="149"/>
    </row>
    <row r="7" spans="1:9">
      <c r="A7" s="149"/>
      <c r="B7" s="149"/>
      <c r="C7" s="149"/>
      <c r="D7" s="149"/>
      <c r="E7" s="149"/>
      <c r="F7" s="149"/>
      <c r="G7" s="149"/>
      <c r="H7" s="149"/>
      <c r="I7" s="149"/>
    </row>
    <row r="8" spans="1:9">
      <c r="A8" s="149"/>
      <c r="B8" s="149"/>
      <c r="C8" s="149"/>
      <c r="D8" s="149"/>
      <c r="E8" s="149"/>
      <c r="F8" s="149"/>
      <c r="G8" s="149"/>
      <c r="H8" s="149"/>
      <c r="I8" s="149"/>
    </row>
    <row r="9" spans="1:9">
      <c r="A9" s="149"/>
      <c r="B9" s="149"/>
      <c r="C9" s="149"/>
      <c r="D9" s="149"/>
      <c r="E9" s="149"/>
      <c r="F9" s="149"/>
      <c r="G9" s="149"/>
      <c r="H9" s="149"/>
      <c r="I9" s="149"/>
    </row>
    <row r="10" spans="1:9" ht="35.25" customHeight="1">
      <c r="A10" s="149"/>
      <c r="B10" s="149"/>
      <c r="C10" s="149"/>
      <c r="D10" s="149"/>
      <c r="E10" s="149"/>
      <c r="F10" s="149"/>
      <c r="G10" s="149"/>
      <c r="H10" s="149"/>
      <c r="I10" s="149"/>
    </row>
    <row r="11" spans="1:9">
      <c r="A11" s="149"/>
      <c r="B11" s="149"/>
      <c r="C11" s="149"/>
      <c r="D11" s="149"/>
      <c r="E11" s="149"/>
      <c r="F11" s="149"/>
      <c r="G11" s="149"/>
      <c r="H11" s="149"/>
      <c r="I11" s="149"/>
    </row>
    <row r="12" spans="1:9">
      <c r="A12" s="149"/>
      <c r="B12" s="149"/>
      <c r="C12" s="149"/>
      <c r="D12" s="149"/>
      <c r="E12" s="149"/>
      <c r="F12" s="149"/>
      <c r="G12" s="149"/>
      <c r="H12" s="149"/>
      <c r="I12" s="149"/>
    </row>
    <row r="13" spans="1:9">
      <c r="A13" s="149"/>
      <c r="B13" s="149"/>
      <c r="C13" s="149"/>
      <c r="D13" s="149"/>
      <c r="E13" s="149"/>
      <c r="F13" s="149"/>
      <c r="G13" s="149"/>
      <c r="H13" s="149"/>
      <c r="I13" s="149"/>
    </row>
    <row r="14" spans="1:9" ht="33.75" customHeight="1">
      <c r="A14" s="149"/>
      <c r="B14" s="149"/>
      <c r="C14" s="149"/>
      <c r="D14" s="149"/>
      <c r="E14" s="149"/>
      <c r="F14" s="149"/>
      <c r="G14" s="149"/>
      <c r="H14" s="149"/>
      <c r="I14" s="149"/>
    </row>
    <row r="15" spans="1:9">
      <c r="A15" s="149"/>
      <c r="B15" s="149"/>
      <c r="C15" s="149"/>
      <c r="D15" s="149"/>
      <c r="E15" s="149"/>
      <c r="F15" s="149"/>
      <c r="G15" s="149"/>
      <c r="H15" s="149"/>
      <c r="I15" s="149"/>
    </row>
    <row r="16" spans="1:9" ht="59.25" customHeight="1">
      <c r="A16" s="149"/>
      <c r="B16" s="149"/>
      <c r="C16" s="149"/>
      <c r="D16" s="149"/>
      <c r="E16" s="149"/>
      <c r="F16" s="149"/>
      <c r="G16" s="149"/>
      <c r="H16" s="149"/>
      <c r="I16" s="149"/>
    </row>
    <row r="17" spans="1:9" ht="64.5" customHeight="1">
      <c r="A17" s="149"/>
      <c r="B17" s="149"/>
      <c r="C17" s="149"/>
      <c r="D17" s="149"/>
      <c r="E17" s="149"/>
      <c r="F17" s="149"/>
      <c r="G17" s="149"/>
      <c r="H17" s="149"/>
      <c r="I17" s="149"/>
    </row>
    <row r="18" spans="1:9">
      <c r="A18" s="149"/>
      <c r="B18" s="149"/>
      <c r="C18" s="149"/>
      <c r="D18" s="149"/>
      <c r="E18" s="149"/>
      <c r="F18" s="149"/>
      <c r="G18" s="149"/>
      <c r="H18" s="149"/>
      <c r="I18" s="149"/>
    </row>
    <row r="19" spans="1:9" ht="44.25" customHeight="1">
      <c r="A19" s="149"/>
      <c r="B19" s="149"/>
      <c r="C19" s="149"/>
      <c r="D19" s="149"/>
      <c r="E19" s="149"/>
      <c r="F19" s="149"/>
      <c r="G19" s="149"/>
      <c r="H19" s="149"/>
      <c r="I19" s="149"/>
    </row>
    <row r="20" spans="1:9" ht="35.25" customHeight="1">
      <c r="A20" s="149"/>
      <c r="B20" s="149"/>
      <c r="C20" s="149"/>
      <c r="D20" s="149"/>
      <c r="E20" s="149"/>
      <c r="F20" s="149"/>
      <c r="G20" s="149"/>
      <c r="H20" s="149"/>
      <c r="I20" s="149"/>
    </row>
    <row r="21" spans="1:9" ht="35.25" customHeight="1">
      <c r="A21" s="149"/>
      <c r="B21" s="149"/>
      <c r="C21" s="149"/>
      <c r="D21" s="149"/>
      <c r="E21" s="149"/>
      <c r="F21" s="149"/>
      <c r="G21" s="149"/>
      <c r="H21" s="149"/>
      <c r="I21" s="149"/>
    </row>
    <row r="22" spans="1:9">
      <c r="A22" s="149"/>
      <c r="B22" s="149"/>
      <c r="C22" s="149"/>
      <c r="D22" s="149"/>
      <c r="E22" s="149"/>
      <c r="F22" s="149"/>
      <c r="G22" s="149"/>
      <c r="H22" s="149"/>
      <c r="I22" s="149"/>
    </row>
    <row r="23" spans="1:9" ht="32.25" customHeight="1">
      <c r="A23" s="149"/>
      <c r="B23" s="149"/>
      <c r="C23" s="149"/>
      <c r="D23" s="149"/>
      <c r="E23" s="149"/>
      <c r="F23" s="149"/>
      <c r="G23" s="149"/>
      <c r="H23" s="149"/>
      <c r="I23" s="149"/>
    </row>
    <row r="24" spans="1:9" ht="23.25" customHeight="1">
      <c r="A24" s="149"/>
      <c r="B24" s="149"/>
      <c r="C24" s="149"/>
      <c r="D24" s="149"/>
      <c r="E24" s="149"/>
      <c r="F24" s="149"/>
      <c r="G24" s="149"/>
      <c r="H24" s="149"/>
      <c r="I24" s="149"/>
    </row>
    <row r="25" spans="1:9">
      <c r="A25" s="149"/>
      <c r="B25" s="149"/>
      <c r="C25" s="149"/>
      <c r="D25" s="149"/>
      <c r="E25" s="149"/>
      <c r="F25" s="149"/>
      <c r="G25" s="149"/>
      <c r="H25" s="149"/>
      <c r="I25" s="149"/>
    </row>
    <row r="26" spans="1:9">
      <c r="A26" s="149"/>
      <c r="B26" s="149"/>
      <c r="C26" s="149"/>
      <c r="D26" s="149"/>
      <c r="E26" s="149"/>
      <c r="F26" s="149"/>
      <c r="G26" s="149"/>
      <c r="H26" s="149"/>
      <c r="I26" s="149"/>
    </row>
    <row r="27" spans="1:9">
      <c r="A27" s="149"/>
      <c r="B27" s="149"/>
      <c r="C27" s="149"/>
      <c r="D27" s="149"/>
      <c r="E27" s="149"/>
      <c r="F27" s="149"/>
      <c r="G27" s="149"/>
      <c r="H27" s="149"/>
      <c r="I27" s="149"/>
    </row>
    <row r="28" spans="1:9">
      <c r="A28" s="149"/>
      <c r="B28" s="149"/>
      <c r="C28" s="149"/>
      <c r="D28" s="149"/>
      <c r="E28" s="149"/>
      <c r="F28" s="149"/>
      <c r="G28" s="149"/>
      <c r="H28" s="149"/>
      <c r="I28" s="149"/>
    </row>
    <row r="29" spans="1:9">
      <c r="A29" s="149"/>
      <c r="B29" s="149"/>
      <c r="C29" s="149"/>
      <c r="D29" s="149"/>
      <c r="E29" s="149"/>
      <c r="F29" s="149"/>
      <c r="G29" s="149"/>
      <c r="H29" s="149"/>
      <c r="I29" s="149"/>
    </row>
    <row r="30" spans="1:9">
      <c r="A30" s="149"/>
      <c r="B30" s="149"/>
      <c r="C30" s="149"/>
      <c r="D30" s="149"/>
      <c r="E30" s="149"/>
      <c r="F30" s="149"/>
      <c r="G30" s="149"/>
      <c r="H30" s="149"/>
      <c r="I30" s="149"/>
    </row>
    <row r="31" spans="1:9">
      <c r="A31" s="149"/>
      <c r="B31" s="149"/>
      <c r="C31" s="149"/>
      <c r="D31" s="149"/>
      <c r="E31" s="149"/>
      <c r="F31" s="149"/>
      <c r="G31" s="149"/>
      <c r="H31" s="149"/>
      <c r="I31" s="149"/>
    </row>
    <row r="32" spans="1:9">
      <c r="A32" s="149"/>
      <c r="B32" s="149"/>
      <c r="C32" s="149"/>
      <c r="D32" s="149"/>
      <c r="E32" s="149"/>
      <c r="F32" s="149"/>
      <c r="G32" s="149"/>
      <c r="H32" s="149"/>
      <c r="I32" s="149"/>
    </row>
    <row r="33" spans="1:9">
      <c r="A33" s="149"/>
      <c r="B33" s="149"/>
      <c r="C33" s="149"/>
      <c r="D33" s="149"/>
      <c r="E33" s="149"/>
      <c r="F33" s="149"/>
      <c r="G33" s="149"/>
      <c r="H33" s="149"/>
      <c r="I33" s="149"/>
    </row>
    <row r="34" spans="1:9">
      <c r="A34" s="149"/>
      <c r="B34" s="149"/>
      <c r="C34" s="149"/>
      <c r="D34" s="149"/>
      <c r="E34" s="149"/>
      <c r="F34" s="149"/>
      <c r="G34" s="149"/>
      <c r="H34" s="149"/>
      <c r="I34" s="149"/>
    </row>
    <row r="35" spans="1:9">
      <c r="A35" s="149"/>
      <c r="B35" s="149"/>
      <c r="C35" s="149"/>
      <c r="D35" s="149"/>
      <c r="E35" s="149"/>
      <c r="F35" s="149"/>
      <c r="G35" s="149"/>
      <c r="H35" s="149"/>
      <c r="I35" s="149"/>
    </row>
    <row r="36" spans="1:9">
      <c r="A36" s="149"/>
      <c r="B36" s="149"/>
      <c r="C36" s="149"/>
      <c r="D36" s="149"/>
      <c r="E36" s="149"/>
      <c r="F36" s="149"/>
      <c r="G36" s="149"/>
      <c r="H36" s="149"/>
      <c r="I36" s="149"/>
    </row>
    <row r="37" spans="1:9">
      <c r="A37" s="149"/>
      <c r="B37" s="149"/>
      <c r="C37" s="149"/>
      <c r="D37" s="149"/>
      <c r="E37" s="149"/>
      <c r="F37" s="149"/>
      <c r="G37" s="149"/>
      <c r="H37" s="149"/>
      <c r="I37" s="149"/>
    </row>
    <row r="38" spans="1:9">
      <c r="A38" s="149"/>
      <c r="B38" s="149"/>
      <c r="C38" s="149"/>
      <c r="D38" s="149"/>
      <c r="E38" s="149"/>
      <c r="F38" s="149"/>
      <c r="G38" s="149"/>
      <c r="H38" s="149"/>
      <c r="I38" s="149"/>
    </row>
    <row r="39" spans="1:9">
      <c r="A39" s="149"/>
      <c r="B39" s="149"/>
      <c r="C39" s="149"/>
      <c r="D39" s="149"/>
      <c r="E39" s="149"/>
      <c r="F39" s="149"/>
      <c r="G39" s="149"/>
      <c r="H39" s="149"/>
      <c r="I39" s="149"/>
    </row>
    <row r="40" spans="1:9">
      <c r="A40" s="149"/>
      <c r="B40" s="149"/>
      <c r="C40" s="149"/>
      <c r="D40" s="149"/>
      <c r="E40" s="149"/>
      <c r="F40" s="149"/>
      <c r="G40" s="149"/>
      <c r="H40" s="149"/>
      <c r="I40" s="149"/>
    </row>
    <row r="41" spans="1:9">
      <c r="A41" s="149"/>
      <c r="B41" s="149"/>
      <c r="C41" s="149"/>
      <c r="D41" s="149"/>
      <c r="E41" s="149"/>
      <c r="F41" s="149"/>
      <c r="G41" s="149"/>
      <c r="H41" s="149"/>
      <c r="I41" s="149"/>
    </row>
    <row r="42" spans="1:9">
      <c r="A42" s="149"/>
      <c r="B42" s="149"/>
      <c r="C42" s="149"/>
      <c r="D42" s="149"/>
      <c r="E42" s="149"/>
      <c r="F42" s="149"/>
      <c r="G42" s="149"/>
      <c r="H42" s="149"/>
      <c r="I42" s="149"/>
    </row>
    <row r="43" spans="1:9">
      <c r="A43" s="55"/>
      <c r="B43" s="55"/>
      <c r="C43" s="55"/>
      <c r="D43" s="55"/>
      <c r="E43" s="55"/>
      <c r="F43" s="55"/>
      <c r="G43" s="55"/>
      <c r="H43" s="55"/>
      <c r="I43" s="55"/>
    </row>
    <row r="44" spans="1:9" ht="18.75">
      <c r="A44" s="12" t="s">
        <v>28</v>
      </c>
    </row>
    <row r="45" spans="1:9">
      <c r="A45" s="149" t="s">
        <v>206</v>
      </c>
      <c r="B45" s="149"/>
      <c r="C45" s="149"/>
      <c r="D45" s="149"/>
      <c r="E45" s="149"/>
      <c r="F45" s="149"/>
      <c r="G45" s="149"/>
      <c r="H45" s="149"/>
      <c r="I45" s="149"/>
    </row>
    <row r="46" spans="1:9">
      <c r="A46" s="149"/>
      <c r="B46" s="149"/>
      <c r="C46" s="149"/>
      <c r="D46" s="149"/>
      <c r="E46" s="149"/>
      <c r="F46" s="149"/>
      <c r="G46" s="149"/>
      <c r="H46" s="149"/>
      <c r="I46" s="149"/>
    </row>
    <row r="47" spans="1:9">
      <c r="A47" s="149"/>
      <c r="B47" s="149"/>
      <c r="C47" s="149"/>
      <c r="D47" s="149"/>
      <c r="E47" s="149"/>
      <c r="F47" s="149"/>
      <c r="G47" s="149"/>
      <c r="H47" s="149"/>
      <c r="I47" s="149"/>
    </row>
    <row r="48" spans="1:9">
      <c r="A48" s="149"/>
      <c r="B48" s="149"/>
      <c r="C48" s="149"/>
      <c r="D48" s="149"/>
      <c r="E48" s="149"/>
      <c r="F48" s="149"/>
      <c r="G48" s="149"/>
      <c r="H48" s="149"/>
      <c r="I48" s="149"/>
    </row>
    <row r="49" spans="1:9">
      <c r="A49" s="149"/>
      <c r="B49" s="149"/>
      <c r="C49" s="149"/>
      <c r="D49" s="149"/>
      <c r="E49" s="149"/>
      <c r="F49" s="149"/>
      <c r="G49" s="149"/>
      <c r="H49" s="149"/>
      <c r="I49" s="149"/>
    </row>
    <row r="50" spans="1:9">
      <c r="A50" s="149"/>
      <c r="B50" s="149"/>
      <c r="C50" s="149"/>
      <c r="D50" s="149"/>
      <c r="E50" s="149"/>
      <c r="F50" s="149"/>
      <c r="G50" s="149"/>
      <c r="H50" s="149"/>
      <c r="I50" s="149"/>
    </row>
    <row r="51" spans="1:9">
      <c r="A51" s="149"/>
      <c r="B51" s="149"/>
      <c r="C51" s="149"/>
      <c r="D51" s="149"/>
      <c r="E51" s="149"/>
      <c r="F51" s="149"/>
      <c r="G51" s="149"/>
      <c r="H51" s="149"/>
      <c r="I51" s="149"/>
    </row>
    <row r="52" spans="1:9">
      <c r="A52" s="149"/>
      <c r="B52" s="149"/>
      <c r="C52" s="149"/>
      <c r="D52" s="149"/>
      <c r="E52" s="149"/>
      <c r="F52" s="149"/>
      <c r="G52" s="149"/>
      <c r="H52" s="149"/>
      <c r="I52" s="149"/>
    </row>
    <row r="53" spans="1:9">
      <c r="A53" s="149"/>
      <c r="B53" s="149"/>
      <c r="C53" s="149"/>
      <c r="D53" s="149"/>
      <c r="E53" s="149"/>
      <c r="F53" s="149"/>
      <c r="G53" s="149"/>
      <c r="H53" s="149"/>
      <c r="I53" s="149"/>
    </row>
    <row r="54" spans="1:9">
      <c r="A54" s="149"/>
      <c r="B54" s="149"/>
      <c r="C54" s="149"/>
      <c r="D54" s="149"/>
      <c r="E54" s="149"/>
      <c r="F54" s="149"/>
      <c r="G54" s="149"/>
      <c r="H54" s="149"/>
      <c r="I54" s="149"/>
    </row>
    <row r="55" spans="1:9">
      <c r="A55" s="149"/>
      <c r="B55" s="149"/>
      <c r="C55" s="149"/>
      <c r="D55" s="149"/>
      <c r="E55" s="149"/>
      <c r="F55" s="149"/>
      <c r="G55" s="149"/>
      <c r="H55" s="149"/>
      <c r="I55" s="149"/>
    </row>
    <row r="56" spans="1:9">
      <c r="A56" s="149"/>
      <c r="B56" s="149"/>
      <c r="C56" s="149"/>
      <c r="D56" s="149"/>
      <c r="E56" s="149"/>
      <c r="F56" s="149"/>
      <c r="G56" s="149"/>
      <c r="H56" s="149"/>
      <c r="I56" s="149"/>
    </row>
    <row r="57" spans="1:9">
      <c r="A57" s="149"/>
      <c r="B57" s="149"/>
      <c r="C57" s="149"/>
      <c r="D57" s="149"/>
      <c r="E57" s="149"/>
      <c r="F57" s="149"/>
      <c r="G57" s="149"/>
      <c r="H57" s="149"/>
      <c r="I57" s="149"/>
    </row>
    <row r="58" spans="1:9">
      <c r="A58" s="150"/>
      <c r="B58" s="150"/>
      <c r="C58" s="150"/>
      <c r="D58" s="150"/>
      <c r="E58" s="150"/>
      <c r="F58" s="150"/>
      <c r="G58" s="150"/>
      <c r="H58" s="150"/>
      <c r="I58" s="150"/>
    </row>
  </sheetData>
  <mergeCells count="4">
    <mergeCell ref="A45:I57"/>
    <mergeCell ref="A58:I58"/>
    <mergeCell ref="A4:I4"/>
    <mergeCell ref="A6:I42"/>
  </mergeCells>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K60"/>
  <sheetViews>
    <sheetView view="pageBreakPreview" zoomScale="115" zoomScaleNormal="100" zoomScaleSheetLayoutView="115" workbookViewId="0">
      <selection activeCell="C9" sqref="C9"/>
    </sheetView>
  </sheetViews>
  <sheetFormatPr defaultRowHeight="15.75"/>
  <cols>
    <col min="1" max="1" width="6.28515625" style="1" customWidth="1"/>
    <col min="2" max="2" width="70" style="1" customWidth="1"/>
    <col min="3" max="3" width="20.7109375" style="1" customWidth="1"/>
    <col min="4" max="4" width="10.85546875" style="1" customWidth="1"/>
    <col min="5" max="5" width="9.140625" style="1"/>
    <col min="6" max="6" width="4" style="1" customWidth="1"/>
    <col min="7" max="7" width="5.42578125" style="1" customWidth="1"/>
    <col min="8" max="16384" width="9.140625" style="1"/>
  </cols>
  <sheetData>
    <row r="1" spans="1:11" ht="18.75">
      <c r="C1" s="12" t="s">
        <v>147</v>
      </c>
    </row>
    <row r="2" spans="1:11" ht="21.75" customHeight="1">
      <c r="B2" s="157" t="s">
        <v>207</v>
      </c>
      <c r="C2" s="157"/>
      <c r="D2" s="14"/>
      <c r="E2" s="14"/>
      <c r="F2" s="14"/>
      <c r="G2" s="14"/>
      <c r="H2" s="14"/>
      <c r="I2" s="14"/>
      <c r="J2" s="14"/>
      <c r="K2" s="14"/>
    </row>
    <row r="3" spans="1:11" ht="19.5" customHeight="1">
      <c r="B3" s="158" t="s">
        <v>208</v>
      </c>
      <c r="C3" s="157"/>
      <c r="D3" s="16"/>
      <c r="E3" s="16"/>
      <c r="F3" s="17"/>
      <c r="G3" s="17"/>
      <c r="H3" s="18"/>
    </row>
    <row r="4" spans="1:11">
      <c r="B4" s="136" t="s">
        <v>30</v>
      </c>
      <c r="C4" s="136"/>
      <c r="D4" s="15"/>
      <c r="E4" s="15"/>
      <c r="F4" s="15"/>
      <c r="G4" s="15"/>
      <c r="H4" s="19"/>
    </row>
    <row r="6" spans="1:11">
      <c r="A6" s="159" t="s">
        <v>31</v>
      </c>
      <c r="B6" s="159"/>
      <c r="C6" s="24" t="s">
        <v>32</v>
      </c>
    </row>
    <row r="7" spans="1:11">
      <c r="A7" s="141">
        <v>1</v>
      </c>
      <c r="B7" s="141"/>
      <c r="C7" s="9">
        <v>2</v>
      </c>
    </row>
    <row r="8" spans="1:11" ht="26.25" customHeight="1">
      <c r="A8" s="141" t="s">
        <v>33</v>
      </c>
      <c r="B8" s="141"/>
      <c r="C8" s="21">
        <v>223276053</v>
      </c>
    </row>
    <row r="9" spans="1:11" ht="20.25" customHeight="1">
      <c r="A9" s="156" t="s">
        <v>34</v>
      </c>
      <c r="B9" s="156"/>
      <c r="C9" s="21"/>
    </row>
    <row r="10" spans="1:11" ht="15.75" customHeight="1">
      <c r="A10" s="160" t="s">
        <v>44</v>
      </c>
      <c r="B10" s="160"/>
      <c r="C10" s="21">
        <v>110433105</v>
      </c>
    </row>
    <row r="11" spans="1:11">
      <c r="A11" s="153" t="s">
        <v>35</v>
      </c>
      <c r="B11" s="153"/>
      <c r="C11" s="21"/>
    </row>
    <row r="12" spans="1:11" ht="41.25" customHeight="1">
      <c r="A12" s="152" t="s">
        <v>45</v>
      </c>
      <c r="B12" s="152"/>
      <c r="C12" s="21">
        <v>110433105</v>
      </c>
    </row>
    <row r="13" spans="1:11" ht="49.5" customHeight="1">
      <c r="A13" s="152" t="s">
        <v>36</v>
      </c>
      <c r="B13" s="152"/>
      <c r="C13" s="21">
        <v>48124172</v>
      </c>
    </row>
    <row r="14" spans="1:11" ht="48" customHeight="1">
      <c r="A14" s="152" t="s">
        <v>37</v>
      </c>
      <c r="B14" s="152"/>
      <c r="C14" s="21"/>
    </row>
    <row r="15" spans="1:11" ht="50.25" customHeight="1">
      <c r="A15" s="152" t="s">
        <v>38</v>
      </c>
      <c r="B15" s="152"/>
      <c r="C15" s="21"/>
    </row>
    <row r="16" spans="1:11" ht="46.5" customHeight="1">
      <c r="A16" s="152" t="s">
        <v>39</v>
      </c>
      <c r="B16" s="152"/>
      <c r="C16" s="21">
        <v>3660749</v>
      </c>
    </row>
    <row r="17" spans="1:3" ht="47.25" customHeight="1">
      <c r="A17" s="152" t="s">
        <v>40</v>
      </c>
      <c r="B17" s="152"/>
      <c r="C17" s="21">
        <v>1830374</v>
      </c>
    </row>
    <row r="18" spans="1:3" ht="50.25" customHeight="1">
      <c r="A18" s="152" t="s">
        <v>41</v>
      </c>
      <c r="B18" s="152"/>
      <c r="C18" s="21"/>
    </row>
    <row r="19" spans="1:3" ht="52.5" customHeight="1">
      <c r="A19" s="152" t="s">
        <v>42</v>
      </c>
      <c r="B19" s="152"/>
      <c r="C19" s="21"/>
    </row>
    <row r="20" spans="1:3" ht="32.25" customHeight="1">
      <c r="A20" s="152" t="s">
        <v>43</v>
      </c>
      <c r="B20" s="152"/>
      <c r="C20" s="21">
        <v>112842948</v>
      </c>
    </row>
    <row r="21" spans="1:3">
      <c r="A21" s="153" t="s">
        <v>35</v>
      </c>
      <c r="B21" s="153"/>
      <c r="C21" s="21"/>
    </row>
    <row r="22" spans="1:3" ht="19.5" customHeight="1">
      <c r="A22" s="152" t="s">
        <v>46</v>
      </c>
      <c r="B22" s="152"/>
      <c r="C22" s="21">
        <v>76322322</v>
      </c>
    </row>
    <row r="23" spans="1:3" ht="30" customHeight="1">
      <c r="A23" s="152" t="s">
        <v>47</v>
      </c>
      <c r="B23" s="152"/>
      <c r="C23" s="21">
        <v>11596050</v>
      </c>
    </row>
    <row r="24" spans="1:3" ht="29.25" customHeight="1">
      <c r="A24" s="141" t="s">
        <v>68</v>
      </c>
      <c r="B24" s="141"/>
      <c r="C24" s="109">
        <v>8160049.2999999998</v>
      </c>
    </row>
    <row r="25" spans="1:3">
      <c r="A25" s="156" t="s">
        <v>34</v>
      </c>
      <c r="B25" s="156"/>
      <c r="C25" s="21"/>
    </row>
    <row r="26" spans="1:3">
      <c r="A26" s="152" t="s">
        <v>48</v>
      </c>
      <c r="B26" s="152"/>
      <c r="C26" s="21">
        <v>6464830.71</v>
      </c>
    </row>
    <row r="27" spans="1:3">
      <c r="A27" s="153" t="s">
        <v>35</v>
      </c>
      <c r="B27" s="153"/>
      <c r="C27" s="21"/>
    </row>
    <row r="28" spans="1:3">
      <c r="A28" s="152" t="s">
        <v>49</v>
      </c>
      <c r="B28" s="152"/>
      <c r="C28" s="21">
        <v>6464830.71</v>
      </c>
    </row>
    <row r="29" spans="1:3">
      <c r="A29" s="152" t="s">
        <v>50</v>
      </c>
      <c r="B29" s="152"/>
      <c r="C29" s="21"/>
    </row>
    <row r="30" spans="1:3">
      <c r="A30" s="152" t="s">
        <v>51</v>
      </c>
      <c r="B30" s="152"/>
      <c r="C30" s="109">
        <v>1641433.67</v>
      </c>
    </row>
    <row r="31" spans="1:3">
      <c r="A31" s="153" t="s">
        <v>35</v>
      </c>
      <c r="B31" s="153"/>
      <c r="C31" s="109"/>
    </row>
    <row r="32" spans="1:3" ht="35.25" customHeight="1">
      <c r="A32" s="152" t="s">
        <v>52</v>
      </c>
      <c r="B32" s="152"/>
      <c r="C32" s="109">
        <v>0</v>
      </c>
    </row>
    <row r="33" spans="1:3" ht="36.75" customHeight="1">
      <c r="A33" s="152" t="s">
        <v>53</v>
      </c>
      <c r="B33" s="152"/>
      <c r="C33" s="109">
        <v>1641433.67</v>
      </c>
    </row>
    <row r="34" spans="1:3" ht="38.25" customHeight="1">
      <c r="A34" s="152" t="s">
        <v>54</v>
      </c>
      <c r="B34" s="152"/>
      <c r="C34" s="109">
        <v>0</v>
      </c>
    </row>
    <row r="35" spans="1:3">
      <c r="A35" s="152" t="s">
        <v>55</v>
      </c>
      <c r="B35" s="152"/>
      <c r="C35" s="109">
        <v>53784.92</v>
      </c>
    </row>
    <row r="36" spans="1:3">
      <c r="A36" s="153" t="s">
        <v>35</v>
      </c>
      <c r="B36" s="153"/>
      <c r="C36" s="21"/>
    </row>
    <row r="37" spans="1:3" ht="36.75" customHeight="1">
      <c r="A37" s="152" t="s">
        <v>56</v>
      </c>
      <c r="B37" s="152"/>
      <c r="C37" s="21">
        <v>18693.080000000002</v>
      </c>
    </row>
    <row r="38" spans="1:3" ht="53.25" customHeight="1">
      <c r="A38" s="152" t="s">
        <v>57</v>
      </c>
      <c r="B38" s="152"/>
      <c r="C38" s="21">
        <v>15221.84</v>
      </c>
    </row>
    <row r="39" spans="1:3" ht="33.75" customHeight="1">
      <c r="A39" s="152" t="s">
        <v>58</v>
      </c>
      <c r="B39" s="152"/>
      <c r="C39" s="21">
        <v>19870</v>
      </c>
    </row>
    <row r="40" spans="1:3" ht="31.5" customHeight="1">
      <c r="A40" s="154" t="s">
        <v>59</v>
      </c>
      <c r="B40" s="155"/>
      <c r="C40" s="21">
        <v>5073842.4000000004</v>
      </c>
    </row>
    <row r="41" spans="1:3">
      <c r="A41" s="156" t="s">
        <v>34</v>
      </c>
      <c r="B41" s="156"/>
      <c r="C41" s="21"/>
    </row>
    <row r="42" spans="1:3">
      <c r="A42" s="152" t="s">
        <v>60</v>
      </c>
      <c r="B42" s="152"/>
      <c r="C42" s="21"/>
    </row>
    <row r="43" spans="1:3" ht="36" customHeight="1">
      <c r="A43" s="152" t="s">
        <v>61</v>
      </c>
      <c r="B43" s="152"/>
      <c r="C43" s="21">
        <v>0</v>
      </c>
    </row>
    <row r="44" spans="1:3" ht="51.75" customHeight="1">
      <c r="A44" s="152" t="s">
        <v>62</v>
      </c>
      <c r="B44" s="152"/>
      <c r="C44" s="21">
        <v>0</v>
      </c>
    </row>
    <row r="45" spans="1:3">
      <c r="A45" s="153" t="s">
        <v>35</v>
      </c>
      <c r="B45" s="153"/>
      <c r="C45" s="21"/>
    </row>
    <row r="46" spans="1:3" ht="47.25" customHeight="1">
      <c r="A46" s="152" t="s">
        <v>63</v>
      </c>
      <c r="B46" s="152"/>
      <c r="C46" s="21">
        <v>0</v>
      </c>
    </row>
    <row r="47" spans="1:3" ht="49.5" customHeight="1">
      <c r="A47" s="152" t="s">
        <v>64</v>
      </c>
      <c r="B47" s="152"/>
      <c r="C47" s="21">
        <v>60521.2</v>
      </c>
    </row>
    <row r="48" spans="1:3">
      <c r="A48" s="51"/>
      <c r="B48" s="52"/>
      <c r="C48" s="21"/>
    </row>
    <row r="49" spans="1:3">
      <c r="A49" s="51"/>
      <c r="B49" s="52"/>
      <c r="C49" s="21"/>
    </row>
    <row r="50" spans="1:3">
      <c r="A50" s="51"/>
      <c r="B50" s="52"/>
      <c r="C50" s="21"/>
    </row>
    <row r="51" spans="1:3">
      <c r="A51" s="153" t="s">
        <v>35</v>
      </c>
      <c r="B51" s="153"/>
      <c r="C51" s="21"/>
    </row>
    <row r="52" spans="1:3" ht="57" customHeight="1">
      <c r="A52" s="152" t="s">
        <v>65</v>
      </c>
      <c r="B52" s="152"/>
      <c r="C52" s="21">
        <v>0</v>
      </c>
    </row>
    <row r="53" spans="1:3" ht="52.5" customHeight="1">
      <c r="A53" s="152" t="s">
        <v>66</v>
      </c>
      <c r="B53" s="152"/>
      <c r="C53" s="21">
        <v>5013321.2</v>
      </c>
    </row>
    <row r="54" spans="1:3">
      <c r="A54" s="51"/>
      <c r="B54" s="110" t="s">
        <v>212</v>
      </c>
      <c r="C54" s="21">
        <v>4300000</v>
      </c>
    </row>
    <row r="55" spans="1:3">
      <c r="A55" s="51"/>
      <c r="B55" s="110" t="s">
        <v>213</v>
      </c>
      <c r="C55" s="21">
        <v>14522.9</v>
      </c>
    </row>
    <row r="56" spans="1:3">
      <c r="A56" s="51"/>
      <c r="B56" s="110" t="s">
        <v>214</v>
      </c>
      <c r="C56" s="21">
        <v>698798.3</v>
      </c>
    </row>
    <row r="57" spans="1:3">
      <c r="A57" s="51"/>
      <c r="B57" s="52"/>
      <c r="C57" s="21"/>
    </row>
    <row r="58" spans="1:3">
      <c r="A58" s="51"/>
      <c r="B58" s="52"/>
      <c r="C58" s="21"/>
    </row>
    <row r="59" spans="1:3">
      <c r="A59" s="153" t="s">
        <v>35</v>
      </c>
      <c r="B59" s="153"/>
      <c r="C59" s="21"/>
    </row>
    <row r="60" spans="1:3" ht="51.75" customHeight="1">
      <c r="A60" s="152" t="s">
        <v>67</v>
      </c>
      <c r="B60" s="152"/>
      <c r="C60" s="21">
        <v>0</v>
      </c>
    </row>
  </sheetData>
  <mergeCells count="50">
    <mergeCell ref="B2:C2"/>
    <mergeCell ref="B4:C4"/>
    <mergeCell ref="B3:C3"/>
    <mergeCell ref="A6:B6"/>
    <mergeCell ref="A18:B18"/>
    <mergeCell ref="A9:B9"/>
    <mergeCell ref="A10:B10"/>
    <mergeCell ref="A8:B8"/>
    <mergeCell ref="A7:B7"/>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2:B42"/>
    <mergeCell ref="A31:B31"/>
    <mergeCell ref="A32:B32"/>
    <mergeCell ref="A33:B33"/>
    <mergeCell ref="A34:B34"/>
    <mergeCell ref="A35:B35"/>
    <mergeCell ref="A36:B36"/>
    <mergeCell ref="A37:B37"/>
    <mergeCell ref="A38:B38"/>
    <mergeCell ref="A39:B39"/>
    <mergeCell ref="A40:B40"/>
    <mergeCell ref="A41:B41"/>
    <mergeCell ref="A52:B52"/>
    <mergeCell ref="A53:B53"/>
    <mergeCell ref="A59:B59"/>
    <mergeCell ref="A60:B60"/>
    <mergeCell ref="A43:B43"/>
    <mergeCell ref="A44:B44"/>
    <mergeCell ref="A45:B45"/>
    <mergeCell ref="A46:B46"/>
    <mergeCell ref="A47:B47"/>
    <mergeCell ref="A51:B51"/>
  </mergeCells>
  <printOptions horizontalCentered="1"/>
  <pageMargins left="0.31496062992125984" right="0.31496062992125984" top="0.35433070866141736" bottom="0.35433070866141736" header="0" footer="0"/>
  <pageSetup paperSize="9" orientation="portrait" r:id="rId1"/>
</worksheet>
</file>

<file path=xl/worksheets/sheet4.xml><?xml version="1.0" encoding="utf-8"?>
<worksheet xmlns="http://schemas.openxmlformats.org/spreadsheetml/2006/main" xmlns:r="http://schemas.openxmlformats.org/officeDocument/2006/relationships">
  <dimension ref="A1:L29"/>
  <sheetViews>
    <sheetView workbookViewId="0">
      <selection activeCell="F21" sqref="F21"/>
    </sheetView>
  </sheetViews>
  <sheetFormatPr defaultRowHeight="15"/>
  <cols>
    <col min="1" max="1" width="38.7109375" style="13" customWidth="1"/>
    <col min="2" max="2" width="12" style="13" bestFit="1" customWidth="1"/>
    <col min="3" max="3" width="42" style="13" customWidth="1"/>
    <col min="4" max="16384" width="9.140625" style="13"/>
  </cols>
  <sheetData>
    <row r="1" spans="1:12" ht="18.75">
      <c r="C1" s="32" t="s">
        <v>119</v>
      </c>
    </row>
    <row r="2" spans="1:12" ht="48.75" customHeight="1">
      <c r="A2" s="161" t="s">
        <v>209</v>
      </c>
      <c r="B2" s="161"/>
      <c r="C2" s="161"/>
      <c r="D2" s="31"/>
      <c r="E2" s="31"/>
      <c r="F2" s="31"/>
      <c r="G2" s="31"/>
      <c r="H2" s="31"/>
      <c r="I2" s="31"/>
      <c r="J2" s="31"/>
      <c r="K2" s="31"/>
      <c r="L2" s="31"/>
    </row>
    <row r="3" spans="1:12" ht="18.75">
      <c r="A3" s="162" t="s">
        <v>157</v>
      </c>
      <c r="B3" s="162"/>
      <c r="C3" s="162"/>
      <c r="D3" s="31"/>
      <c r="E3" s="31"/>
      <c r="F3" s="31"/>
      <c r="G3" s="31"/>
      <c r="H3" s="31"/>
      <c r="I3" s="31"/>
      <c r="J3" s="31"/>
      <c r="K3" s="31"/>
      <c r="L3" s="31"/>
    </row>
    <row r="4" spans="1:12">
      <c r="A4" s="132" t="s">
        <v>120</v>
      </c>
      <c r="B4" s="132"/>
      <c r="C4" s="132"/>
      <c r="D4" s="33"/>
      <c r="E4" s="33"/>
    </row>
    <row r="6" spans="1:12" ht="31.5">
      <c r="A6" s="23" t="s">
        <v>31</v>
      </c>
      <c r="B6" s="23" t="s">
        <v>69</v>
      </c>
      <c r="C6" s="23" t="s">
        <v>121</v>
      </c>
    </row>
    <row r="7" spans="1:12" ht="15.75">
      <c r="A7" s="23">
        <v>1</v>
      </c>
      <c r="B7" s="23">
        <v>2</v>
      </c>
      <c r="C7" s="23">
        <v>3</v>
      </c>
    </row>
    <row r="8" spans="1:12" ht="15.75">
      <c r="A8" s="20" t="s">
        <v>84</v>
      </c>
      <c r="B8" s="30" t="s">
        <v>124</v>
      </c>
      <c r="C8" s="35">
        <v>335660.03</v>
      </c>
    </row>
    <row r="9" spans="1:12" ht="15.75">
      <c r="A9" s="20" t="s">
        <v>85</v>
      </c>
      <c r="B9" s="30" t="s">
        <v>125</v>
      </c>
      <c r="C9" s="35">
        <v>598547.81999999995</v>
      </c>
    </row>
    <row r="10" spans="1:12" ht="15.75">
      <c r="A10" s="20" t="s">
        <v>122</v>
      </c>
      <c r="B10" s="30" t="s">
        <v>126</v>
      </c>
      <c r="C10" s="35">
        <v>981361.48</v>
      </c>
    </row>
    <row r="11" spans="1:12" ht="15.75">
      <c r="A11" s="20" t="s">
        <v>123</v>
      </c>
      <c r="B11" s="30" t="s">
        <v>127</v>
      </c>
      <c r="C11" s="35">
        <v>718473.69</v>
      </c>
    </row>
    <row r="14" spans="1:12" ht="18.75">
      <c r="C14" s="32" t="s">
        <v>128</v>
      </c>
    </row>
    <row r="15" spans="1:12" ht="18.75">
      <c r="A15" s="161" t="s">
        <v>129</v>
      </c>
      <c r="B15" s="161"/>
      <c r="C15" s="161"/>
    </row>
    <row r="17" spans="1:3" ht="15.75">
      <c r="A17" s="119" t="s">
        <v>31</v>
      </c>
      <c r="B17" s="119" t="s">
        <v>69</v>
      </c>
      <c r="C17" s="119" t="s">
        <v>130</v>
      </c>
    </row>
    <row r="18" spans="1:3" ht="15.75">
      <c r="A18" s="119">
        <v>1</v>
      </c>
      <c r="B18" s="119">
        <v>2</v>
      </c>
      <c r="C18" s="119">
        <v>3</v>
      </c>
    </row>
    <row r="19" spans="1:3" ht="49.5" customHeight="1">
      <c r="A19" s="99" t="s">
        <v>229</v>
      </c>
      <c r="B19" s="120" t="s">
        <v>124</v>
      </c>
      <c r="C19" s="56">
        <v>5694.21</v>
      </c>
    </row>
    <row r="20" spans="1:3" ht="73.5" customHeight="1">
      <c r="A20" s="99" t="s">
        <v>222</v>
      </c>
      <c r="B20" s="120" t="s">
        <v>220</v>
      </c>
      <c r="C20" s="56">
        <v>108</v>
      </c>
    </row>
    <row r="21" spans="1:3" ht="104.25" customHeight="1">
      <c r="A21" s="99" t="s">
        <v>223</v>
      </c>
      <c r="B21" s="120" t="s">
        <v>221</v>
      </c>
      <c r="C21" s="56">
        <v>5586.21</v>
      </c>
    </row>
    <row r="22" spans="1:3" ht="90">
      <c r="A22" s="99" t="s">
        <v>131</v>
      </c>
      <c r="B22" s="120" t="s">
        <v>125</v>
      </c>
      <c r="C22" s="56">
        <v>0</v>
      </c>
    </row>
    <row r="23" spans="1:3" ht="45">
      <c r="A23" s="99" t="s">
        <v>230</v>
      </c>
      <c r="B23" s="120" t="s">
        <v>126</v>
      </c>
      <c r="C23" s="56">
        <v>981.36</v>
      </c>
    </row>
    <row r="24" spans="1:3" ht="45" customHeight="1">
      <c r="A24" s="99" t="s">
        <v>225</v>
      </c>
      <c r="B24" s="120" t="s">
        <v>224</v>
      </c>
      <c r="C24" s="56">
        <v>981.36</v>
      </c>
    </row>
    <row r="25" spans="1:3">
      <c r="A25" s="121"/>
      <c r="B25" s="121"/>
      <c r="C25" s="121"/>
    </row>
    <row r="26" spans="1:3">
      <c r="A26" s="121"/>
      <c r="B26" s="121"/>
      <c r="C26" s="121"/>
    </row>
    <row r="27" spans="1:3">
      <c r="A27" s="121"/>
      <c r="B27" s="121"/>
      <c r="C27" s="121"/>
    </row>
    <row r="28" spans="1:3">
      <c r="A28" s="121"/>
      <c r="B28" s="121"/>
      <c r="C28" s="121"/>
    </row>
    <row r="29" spans="1:3">
      <c r="A29" s="121"/>
      <c r="B29" s="121"/>
      <c r="C29" s="121"/>
    </row>
  </sheetData>
  <mergeCells count="4">
    <mergeCell ref="A15:C15"/>
    <mergeCell ref="A2:C2"/>
    <mergeCell ref="A3:C3"/>
    <mergeCell ref="A4:C4"/>
  </mergeCells>
  <printOptions horizontalCentered="1"/>
  <pageMargins left="0.31496062992125984" right="0.31496062992125984" top="0.74803149606299213" bottom="0.74803149606299213" header="0" footer="0"/>
  <pageSetup paperSize="9" orientation="portrait" verticalDpi="0" r:id="rId1"/>
</worksheet>
</file>

<file path=xl/worksheets/sheet5.xml><?xml version="1.0" encoding="utf-8"?>
<worksheet xmlns="http://schemas.openxmlformats.org/spreadsheetml/2006/main" xmlns:r="http://schemas.openxmlformats.org/officeDocument/2006/relationships">
  <sheetPr>
    <pageSetUpPr fitToPage="1"/>
  </sheetPr>
  <dimension ref="A1:J83"/>
  <sheetViews>
    <sheetView zoomScaleNormal="100" workbookViewId="0">
      <selection activeCell="C57" sqref="C57"/>
    </sheetView>
  </sheetViews>
  <sheetFormatPr defaultRowHeight="15.75"/>
  <cols>
    <col min="1" max="1" width="35.85546875" style="1" customWidth="1"/>
    <col min="2" max="2" width="7.140625" style="1" customWidth="1"/>
    <col min="3" max="3" width="11.5703125" style="1" customWidth="1"/>
    <col min="4" max="4" width="15.85546875" style="1" customWidth="1"/>
    <col min="5" max="5" width="12.7109375" style="1" customWidth="1"/>
    <col min="6" max="6" width="17.5703125" style="1" customWidth="1"/>
    <col min="7" max="7" width="15" style="1" customWidth="1"/>
    <col min="8" max="8" width="18" style="1" customWidth="1"/>
    <col min="9" max="9" width="15" style="1" customWidth="1"/>
    <col min="10" max="10" width="13.5703125" style="1" customWidth="1"/>
    <col min="11" max="16384" width="9.140625" style="1"/>
  </cols>
  <sheetData>
    <row r="1" spans="1:10" ht="18.75">
      <c r="I1" s="12" t="s">
        <v>118</v>
      </c>
    </row>
    <row r="2" spans="1:10" ht="24" customHeight="1">
      <c r="A2" s="162" t="s">
        <v>210</v>
      </c>
      <c r="B2" s="162"/>
      <c r="C2" s="162"/>
      <c r="D2" s="162"/>
      <c r="E2" s="162"/>
      <c r="F2" s="162"/>
      <c r="G2" s="162"/>
      <c r="H2" s="162"/>
      <c r="I2" s="162"/>
      <c r="J2" s="162"/>
    </row>
    <row r="3" spans="1:10" ht="18.75">
      <c r="A3" s="162" t="s">
        <v>157</v>
      </c>
      <c r="B3" s="162"/>
      <c r="C3" s="162"/>
      <c r="D3" s="162"/>
      <c r="E3" s="162"/>
      <c r="F3" s="162"/>
      <c r="G3" s="162"/>
      <c r="H3" s="162"/>
      <c r="I3" s="162"/>
      <c r="J3" s="162"/>
    </row>
    <row r="6" spans="1:10" ht="30" customHeight="1">
      <c r="A6" s="163" t="s">
        <v>31</v>
      </c>
      <c r="B6" s="163" t="s">
        <v>69</v>
      </c>
      <c r="C6" s="163" t="s">
        <v>86</v>
      </c>
      <c r="D6" s="166" t="s">
        <v>87</v>
      </c>
      <c r="E6" s="167"/>
      <c r="F6" s="167"/>
      <c r="G6" s="167"/>
      <c r="H6" s="167"/>
      <c r="I6" s="167"/>
      <c r="J6" s="168"/>
    </row>
    <row r="7" spans="1:10">
      <c r="A7" s="164"/>
      <c r="B7" s="164"/>
      <c r="C7" s="164"/>
      <c r="D7" s="163" t="s">
        <v>70</v>
      </c>
      <c r="E7" s="166" t="s">
        <v>35</v>
      </c>
      <c r="F7" s="167"/>
      <c r="G7" s="167"/>
      <c r="H7" s="167"/>
      <c r="I7" s="167"/>
      <c r="J7" s="168"/>
    </row>
    <row r="8" spans="1:10" ht="104.25" customHeight="1">
      <c r="A8" s="164"/>
      <c r="B8" s="164"/>
      <c r="C8" s="164"/>
      <c r="D8" s="164"/>
      <c r="E8" s="163" t="s">
        <v>88</v>
      </c>
      <c r="F8" s="163" t="s">
        <v>89</v>
      </c>
      <c r="G8" s="163" t="s">
        <v>90</v>
      </c>
      <c r="H8" s="163" t="s">
        <v>91</v>
      </c>
      <c r="I8" s="166" t="s">
        <v>92</v>
      </c>
      <c r="J8" s="168"/>
    </row>
    <row r="9" spans="1:10" ht="34.5" customHeight="1">
      <c r="A9" s="165"/>
      <c r="B9" s="165"/>
      <c r="C9" s="165"/>
      <c r="D9" s="165"/>
      <c r="E9" s="165"/>
      <c r="F9" s="165"/>
      <c r="G9" s="165"/>
      <c r="H9" s="165"/>
      <c r="I9" s="26" t="s">
        <v>70</v>
      </c>
      <c r="J9" s="26" t="s">
        <v>71</v>
      </c>
    </row>
    <row r="10" spans="1:10">
      <c r="A10" s="26">
        <v>1</v>
      </c>
      <c r="B10" s="26">
        <v>2</v>
      </c>
      <c r="C10" s="26">
        <v>3</v>
      </c>
      <c r="D10" s="26">
        <v>4</v>
      </c>
      <c r="E10" s="26">
        <v>5</v>
      </c>
      <c r="F10" s="26">
        <v>6</v>
      </c>
      <c r="G10" s="26">
        <v>7</v>
      </c>
      <c r="H10" s="26">
        <v>8</v>
      </c>
      <c r="I10" s="26">
        <v>9</v>
      </c>
      <c r="J10" s="26">
        <v>10</v>
      </c>
    </row>
    <row r="11" spans="1:10">
      <c r="A11" s="100" t="s">
        <v>72</v>
      </c>
      <c r="B11" s="29">
        <v>100</v>
      </c>
      <c r="C11" s="29">
        <v>100</v>
      </c>
      <c r="D11" s="93">
        <f>E11+F11+G11+H11+I11</f>
        <v>218761876.55000001</v>
      </c>
      <c r="E11" s="93">
        <f>E26</f>
        <v>4987704</v>
      </c>
      <c r="F11" s="93">
        <f>F26</f>
        <v>0</v>
      </c>
      <c r="G11" s="93">
        <f>G26</f>
        <v>0</v>
      </c>
      <c r="H11" s="97">
        <v>203122172.55000001</v>
      </c>
      <c r="I11" s="93">
        <f>I13+I16+I20+I23+I29+I32</f>
        <v>10652000</v>
      </c>
      <c r="J11" s="93">
        <f>J13+J16+J20+J23+J29+J32</f>
        <v>0</v>
      </c>
    </row>
    <row r="12" spans="1:10">
      <c r="A12" s="27" t="s">
        <v>93</v>
      </c>
      <c r="B12" s="94" t="s">
        <v>151</v>
      </c>
      <c r="C12" s="94" t="s">
        <v>151</v>
      </c>
      <c r="D12" s="94" t="s">
        <v>151</v>
      </c>
      <c r="E12" s="94" t="s">
        <v>151</v>
      </c>
      <c r="F12" s="94" t="s">
        <v>151</v>
      </c>
      <c r="G12" s="94" t="s">
        <v>151</v>
      </c>
      <c r="H12" s="94" t="s">
        <v>151</v>
      </c>
      <c r="I12" s="94" t="s">
        <v>151</v>
      </c>
      <c r="J12" s="94" t="s">
        <v>151</v>
      </c>
    </row>
    <row r="13" spans="1:10">
      <c r="A13" s="29" t="s">
        <v>183</v>
      </c>
      <c r="B13" s="29">
        <v>110</v>
      </c>
      <c r="C13" s="29">
        <v>120</v>
      </c>
      <c r="D13" s="93">
        <f>I13</f>
        <v>352000</v>
      </c>
      <c r="E13" s="94" t="s">
        <v>151</v>
      </c>
      <c r="F13" s="94" t="s">
        <v>151</v>
      </c>
      <c r="G13" s="94" t="s">
        <v>151</v>
      </c>
      <c r="H13" s="94" t="s">
        <v>151</v>
      </c>
      <c r="I13" s="93">
        <f>I15</f>
        <v>352000</v>
      </c>
      <c r="J13" s="93">
        <f>J15+J16</f>
        <v>0</v>
      </c>
    </row>
    <row r="14" spans="1:10">
      <c r="A14" s="27" t="s">
        <v>185</v>
      </c>
      <c r="B14" s="94" t="s">
        <v>151</v>
      </c>
      <c r="C14" s="94" t="s">
        <v>151</v>
      </c>
      <c r="D14" s="94" t="s">
        <v>151</v>
      </c>
      <c r="E14" s="94" t="s">
        <v>151</v>
      </c>
      <c r="F14" s="94" t="s">
        <v>151</v>
      </c>
      <c r="G14" s="94" t="s">
        <v>151</v>
      </c>
      <c r="H14" s="94" t="s">
        <v>151</v>
      </c>
      <c r="I14" s="94" t="s">
        <v>151</v>
      </c>
      <c r="J14" s="94" t="s">
        <v>151</v>
      </c>
    </row>
    <row r="15" spans="1:10" s="105" customFormat="1" ht="30">
      <c r="A15" s="102" t="s">
        <v>186</v>
      </c>
      <c r="B15" s="103"/>
      <c r="C15" s="103">
        <v>120</v>
      </c>
      <c r="D15" s="95">
        <f>I15</f>
        <v>352000</v>
      </c>
      <c r="E15" s="104" t="s">
        <v>151</v>
      </c>
      <c r="F15" s="104" t="s">
        <v>151</v>
      </c>
      <c r="G15" s="104" t="s">
        <v>151</v>
      </c>
      <c r="H15" s="104" t="s">
        <v>151</v>
      </c>
      <c r="I15" s="95">
        <v>352000</v>
      </c>
      <c r="J15" s="103"/>
    </row>
    <row r="16" spans="1:10">
      <c r="A16" s="29" t="s">
        <v>184</v>
      </c>
      <c r="B16" s="29">
        <v>120</v>
      </c>
      <c r="C16" s="29">
        <v>130</v>
      </c>
      <c r="D16" s="93">
        <f>I16</f>
        <v>10300000</v>
      </c>
      <c r="E16" s="94" t="s">
        <v>151</v>
      </c>
      <c r="F16" s="94" t="s">
        <v>151</v>
      </c>
      <c r="G16" s="94" t="s">
        <v>151</v>
      </c>
      <c r="H16" s="94" t="s">
        <v>151</v>
      </c>
      <c r="I16" s="93">
        <f>I18+I19</f>
        <v>10300000</v>
      </c>
      <c r="J16" s="93">
        <f>J18+J19</f>
        <v>0</v>
      </c>
    </row>
    <row r="17" spans="1:10">
      <c r="A17" s="27" t="s">
        <v>187</v>
      </c>
      <c r="B17" s="94" t="s">
        <v>151</v>
      </c>
      <c r="C17" s="94" t="s">
        <v>151</v>
      </c>
      <c r="D17" s="94" t="s">
        <v>151</v>
      </c>
      <c r="E17" s="94" t="s">
        <v>151</v>
      </c>
      <c r="F17" s="94" t="s">
        <v>151</v>
      </c>
      <c r="G17" s="94" t="s">
        <v>151</v>
      </c>
      <c r="H17" s="94" t="s">
        <v>151</v>
      </c>
      <c r="I17" s="94" t="s">
        <v>151</v>
      </c>
      <c r="J17" s="94" t="s">
        <v>151</v>
      </c>
    </row>
    <row r="18" spans="1:10" s="105" customFormat="1" ht="30">
      <c r="A18" s="106" t="s">
        <v>188</v>
      </c>
      <c r="B18" s="103"/>
      <c r="C18" s="103">
        <v>130</v>
      </c>
      <c r="D18" s="95">
        <f>I18</f>
        <v>8930000</v>
      </c>
      <c r="E18" s="104" t="s">
        <v>151</v>
      </c>
      <c r="F18" s="104" t="s">
        <v>151</v>
      </c>
      <c r="G18" s="104" t="s">
        <v>151</v>
      </c>
      <c r="H18" s="104" t="s">
        <v>151</v>
      </c>
      <c r="I18" s="95">
        <v>8930000</v>
      </c>
      <c r="J18" s="103"/>
    </row>
    <row r="19" spans="1:10" s="105" customFormat="1" ht="45">
      <c r="A19" s="106" t="s">
        <v>189</v>
      </c>
      <c r="B19" s="103"/>
      <c r="C19" s="103">
        <v>130</v>
      </c>
      <c r="D19" s="95">
        <f>I19</f>
        <v>1370000</v>
      </c>
      <c r="E19" s="104" t="s">
        <v>151</v>
      </c>
      <c r="F19" s="104" t="s">
        <v>151</v>
      </c>
      <c r="G19" s="104" t="s">
        <v>151</v>
      </c>
      <c r="H19" s="104" t="s">
        <v>151</v>
      </c>
      <c r="I19" s="95">
        <v>1370000</v>
      </c>
      <c r="J19" s="103"/>
    </row>
    <row r="20" spans="1:10" ht="30">
      <c r="A20" s="29" t="s">
        <v>190</v>
      </c>
      <c r="B20" s="29">
        <v>130</v>
      </c>
      <c r="C20" s="29"/>
      <c r="D20" s="93">
        <f>I20</f>
        <v>0</v>
      </c>
      <c r="E20" s="94" t="s">
        <v>151</v>
      </c>
      <c r="F20" s="94" t="s">
        <v>151</v>
      </c>
      <c r="G20" s="94" t="s">
        <v>151</v>
      </c>
      <c r="H20" s="94" t="s">
        <v>151</v>
      </c>
      <c r="I20" s="93">
        <f>I22</f>
        <v>0</v>
      </c>
      <c r="J20" s="93">
        <f>J22</f>
        <v>0</v>
      </c>
    </row>
    <row r="21" spans="1:10">
      <c r="A21" s="27" t="s">
        <v>185</v>
      </c>
      <c r="B21" s="94" t="s">
        <v>151</v>
      </c>
      <c r="C21" s="94" t="s">
        <v>151</v>
      </c>
      <c r="D21" s="94" t="s">
        <v>151</v>
      </c>
      <c r="E21" s="94" t="s">
        <v>151</v>
      </c>
      <c r="F21" s="94" t="s">
        <v>151</v>
      </c>
      <c r="G21" s="94" t="s">
        <v>151</v>
      </c>
      <c r="H21" s="94" t="s">
        <v>151</v>
      </c>
      <c r="I21" s="94" t="s">
        <v>151</v>
      </c>
      <c r="J21" s="94" t="s">
        <v>151</v>
      </c>
    </row>
    <row r="22" spans="1:10">
      <c r="A22" s="106"/>
      <c r="B22" s="29"/>
      <c r="C22" s="29"/>
      <c r="D22" s="95">
        <f>I22</f>
        <v>0</v>
      </c>
      <c r="E22" s="94" t="s">
        <v>151</v>
      </c>
      <c r="F22" s="94" t="s">
        <v>151</v>
      </c>
      <c r="G22" s="94" t="s">
        <v>151</v>
      </c>
      <c r="H22" s="94" t="s">
        <v>151</v>
      </c>
      <c r="I22" s="96"/>
      <c r="J22" s="29"/>
    </row>
    <row r="23" spans="1:10" ht="75">
      <c r="A23" s="29" t="s">
        <v>191</v>
      </c>
      <c r="B23" s="29">
        <v>140</v>
      </c>
      <c r="C23" s="29"/>
      <c r="D23" s="93">
        <f>I23</f>
        <v>0</v>
      </c>
      <c r="E23" s="94" t="s">
        <v>151</v>
      </c>
      <c r="F23" s="94" t="s">
        <v>151</v>
      </c>
      <c r="G23" s="94" t="s">
        <v>151</v>
      </c>
      <c r="H23" s="94" t="s">
        <v>151</v>
      </c>
      <c r="I23" s="93">
        <f>I25</f>
        <v>0</v>
      </c>
      <c r="J23" s="93">
        <f>J25</f>
        <v>0</v>
      </c>
    </row>
    <row r="24" spans="1:10">
      <c r="A24" s="27" t="s">
        <v>93</v>
      </c>
      <c r="B24" s="94" t="s">
        <v>151</v>
      </c>
      <c r="C24" s="94" t="s">
        <v>151</v>
      </c>
      <c r="D24" s="94" t="s">
        <v>151</v>
      </c>
      <c r="E24" s="94" t="s">
        <v>151</v>
      </c>
      <c r="F24" s="94" t="s">
        <v>151</v>
      </c>
      <c r="G24" s="94" t="s">
        <v>151</v>
      </c>
      <c r="H24" s="94" t="s">
        <v>151</v>
      </c>
      <c r="I24" s="94" t="s">
        <v>151</v>
      </c>
      <c r="J24" s="94" t="s">
        <v>151</v>
      </c>
    </row>
    <row r="25" spans="1:10">
      <c r="A25" s="53"/>
      <c r="B25" s="29"/>
      <c r="C25" s="29"/>
      <c r="D25" s="95">
        <f>I25</f>
        <v>0</v>
      </c>
      <c r="E25" s="94" t="s">
        <v>151</v>
      </c>
      <c r="F25" s="94" t="s">
        <v>151</v>
      </c>
      <c r="G25" s="94" t="s">
        <v>151</v>
      </c>
      <c r="H25" s="94" t="s">
        <v>151</v>
      </c>
      <c r="I25" s="96"/>
      <c r="J25" s="29"/>
    </row>
    <row r="26" spans="1:10" ht="30">
      <c r="A26" s="29" t="s">
        <v>192</v>
      </c>
      <c r="B26" s="29">
        <v>150</v>
      </c>
      <c r="C26" s="29"/>
      <c r="D26" s="93">
        <f>E26+F26+G26</f>
        <v>4987704</v>
      </c>
      <c r="E26" s="93">
        <f>E28</f>
        <v>4987704</v>
      </c>
      <c r="F26" s="93">
        <f>F28</f>
        <v>0</v>
      </c>
      <c r="G26" s="93">
        <f>G28</f>
        <v>0</v>
      </c>
      <c r="H26" s="94" t="s">
        <v>151</v>
      </c>
      <c r="I26" s="94" t="s">
        <v>151</v>
      </c>
      <c r="J26" s="94" t="s">
        <v>151</v>
      </c>
    </row>
    <row r="27" spans="1:10">
      <c r="A27" s="27" t="s">
        <v>93</v>
      </c>
      <c r="B27" s="94" t="s">
        <v>151</v>
      </c>
      <c r="C27" s="94" t="s">
        <v>151</v>
      </c>
      <c r="D27" s="94" t="s">
        <v>151</v>
      </c>
      <c r="E27" s="94" t="s">
        <v>151</v>
      </c>
      <c r="F27" s="94" t="s">
        <v>151</v>
      </c>
      <c r="G27" s="94" t="s">
        <v>151</v>
      </c>
      <c r="H27" s="94" t="s">
        <v>151</v>
      </c>
      <c r="I27" s="94" t="s">
        <v>151</v>
      </c>
      <c r="J27" s="94" t="s">
        <v>151</v>
      </c>
    </row>
    <row r="28" spans="1:10">
      <c r="A28" s="53"/>
      <c r="B28" s="29"/>
      <c r="C28" s="29"/>
      <c r="D28" s="95">
        <f>E28+F28+G28</f>
        <v>4987704</v>
      </c>
      <c r="E28" s="96">
        <v>4987704</v>
      </c>
      <c r="F28" s="29"/>
      <c r="G28" s="29"/>
      <c r="H28" s="94" t="s">
        <v>151</v>
      </c>
      <c r="I28" s="94" t="s">
        <v>151</v>
      </c>
      <c r="J28" s="94" t="s">
        <v>151</v>
      </c>
    </row>
    <row r="29" spans="1:10">
      <c r="A29" s="29" t="s">
        <v>193</v>
      </c>
      <c r="B29" s="29">
        <v>160</v>
      </c>
      <c r="C29" s="29"/>
      <c r="D29" s="93">
        <f>I29</f>
        <v>0</v>
      </c>
      <c r="E29" s="94" t="s">
        <v>151</v>
      </c>
      <c r="F29" s="94" t="s">
        <v>151</v>
      </c>
      <c r="G29" s="94" t="s">
        <v>151</v>
      </c>
      <c r="H29" s="94" t="s">
        <v>151</v>
      </c>
      <c r="I29" s="93">
        <f>I31</f>
        <v>0</v>
      </c>
      <c r="J29" s="93">
        <f>J31</f>
        <v>0</v>
      </c>
    </row>
    <row r="30" spans="1:10">
      <c r="A30" s="27" t="s">
        <v>93</v>
      </c>
      <c r="B30" s="94" t="s">
        <v>151</v>
      </c>
      <c r="C30" s="94" t="s">
        <v>151</v>
      </c>
      <c r="D30" s="94" t="s">
        <v>151</v>
      </c>
      <c r="E30" s="94" t="s">
        <v>151</v>
      </c>
      <c r="F30" s="94" t="s">
        <v>151</v>
      </c>
      <c r="G30" s="94" t="s">
        <v>151</v>
      </c>
      <c r="H30" s="94" t="s">
        <v>151</v>
      </c>
      <c r="I30" s="94" t="s">
        <v>151</v>
      </c>
      <c r="J30" s="94" t="s">
        <v>151</v>
      </c>
    </row>
    <row r="31" spans="1:10">
      <c r="A31" s="53"/>
      <c r="B31" s="29"/>
      <c r="C31" s="29"/>
      <c r="D31" s="95">
        <f>I31</f>
        <v>0</v>
      </c>
      <c r="E31" s="94" t="s">
        <v>151</v>
      </c>
      <c r="F31" s="94" t="s">
        <v>151</v>
      </c>
      <c r="G31" s="94" t="s">
        <v>151</v>
      </c>
      <c r="H31" s="94" t="s">
        <v>151</v>
      </c>
      <c r="I31" s="96"/>
      <c r="J31" s="29"/>
    </row>
    <row r="32" spans="1:10">
      <c r="A32" s="29" t="s">
        <v>194</v>
      </c>
      <c r="B32" s="29">
        <v>180</v>
      </c>
      <c r="C32" s="29"/>
      <c r="D32" s="93">
        <f>I32</f>
        <v>0</v>
      </c>
      <c r="E32" s="94" t="s">
        <v>151</v>
      </c>
      <c r="F32" s="94" t="s">
        <v>151</v>
      </c>
      <c r="G32" s="94" t="s">
        <v>151</v>
      </c>
      <c r="H32" s="94" t="s">
        <v>151</v>
      </c>
      <c r="I32" s="93">
        <f>I34</f>
        <v>0</v>
      </c>
      <c r="J32" s="93">
        <f>J34</f>
        <v>0</v>
      </c>
    </row>
    <row r="33" spans="1:10">
      <c r="A33" s="27" t="s">
        <v>93</v>
      </c>
      <c r="B33" s="94" t="s">
        <v>151</v>
      </c>
      <c r="C33" s="94" t="s">
        <v>151</v>
      </c>
      <c r="D33" s="94" t="s">
        <v>151</v>
      </c>
      <c r="E33" s="94" t="s">
        <v>151</v>
      </c>
      <c r="F33" s="94" t="s">
        <v>151</v>
      </c>
      <c r="G33" s="94" t="s">
        <v>151</v>
      </c>
      <c r="H33" s="94" t="s">
        <v>151</v>
      </c>
      <c r="I33" s="94" t="s">
        <v>151</v>
      </c>
      <c r="J33" s="94" t="s">
        <v>151</v>
      </c>
    </row>
    <row r="34" spans="1:10">
      <c r="A34" s="53"/>
      <c r="B34" s="29"/>
      <c r="C34" s="29"/>
      <c r="D34" s="95">
        <f>I34</f>
        <v>0</v>
      </c>
      <c r="E34" s="94" t="s">
        <v>151</v>
      </c>
      <c r="F34" s="94" t="s">
        <v>151</v>
      </c>
      <c r="G34" s="94" t="s">
        <v>151</v>
      </c>
      <c r="H34" s="94" t="s">
        <v>151</v>
      </c>
      <c r="I34" s="96"/>
      <c r="J34" s="29"/>
    </row>
    <row r="35" spans="1:10">
      <c r="A35" s="94" t="s">
        <v>151</v>
      </c>
      <c r="B35" s="94" t="s">
        <v>151</v>
      </c>
      <c r="C35" s="94" t="s">
        <v>151</v>
      </c>
      <c r="D35" s="94" t="s">
        <v>151</v>
      </c>
      <c r="E35" s="94" t="s">
        <v>151</v>
      </c>
      <c r="F35" s="94" t="s">
        <v>151</v>
      </c>
      <c r="G35" s="94" t="s">
        <v>151</v>
      </c>
      <c r="H35" s="94" t="s">
        <v>151</v>
      </c>
      <c r="I35" s="94" t="s">
        <v>151</v>
      </c>
      <c r="J35" s="94" t="s">
        <v>151</v>
      </c>
    </row>
    <row r="36" spans="1:10">
      <c r="A36" s="100" t="s">
        <v>74</v>
      </c>
      <c r="B36" s="29">
        <v>200</v>
      </c>
      <c r="C36" s="29" t="s">
        <v>73</v>
      </c>
      <c r="D36" s="93">
        <f>SUM(E36:I36)</f>
        <v>224929155.47999999</v>
      </c>
      <c r="E36" s="93">
        <f>SUM(E60,E57,E56,E51,E48,E37,)</f>
        <v>4987704</v>
      </c>
      <c r="F36" s="93">
        <f>SUM(F60,F57,F56,F51,F48,F37,F43,F44)</f>
        <v>0</v>
      </c>
      <c r="G36" s="93">
        <f>SUM(G60,G57,G56,G51,G48,G37,G43,G44)</f>
        <v>0</v>
      </c>
      <c r="H36" s="97">
        <f>SUM(H60,H57,H56,H51,H48,H37)</f>
        <v>208758720.75999999</v>
      </c>
      <c r="I36" s="93">
        <f>SUM(I60,I57,I56,I51,I48,I37)</f>
        <v>11182730.720000001</v>
      </c>
      <c r="J36" s="93">
        <f>SUM(J59,J57,J56,J51,J48,J37,J43,J44)</f>
        <v>0</v>
      </c>
    </row>
    <row r="37" spans="1:10" ht="30">
      <c r="A37" s="29" t="s">
        <v>75</v>
      </c>
      <c r="B37" s="29">
        <v>210</v>
      </c>
      <c r="C37" s="29">
        <v>110</v>
      </c>
      <c r="D37" s="93">
        <f>SUM(E37:I37)</f>
        <v>190287971.44</v>
      </c>
      <c r="E37" s="96">
        <f t="shared" ref="E37:J37" si="0">E39+E43+E44</f>
        <v>2784070.06</v>
      </c>
      <c r="F37" s="96">
        <f t="shared" si="0"/>
        <v>0</v>
      </c>
      <c r="G37" s="96">
        <f t="shared" si="0"/>
        <v>0</v>
      </c>
      <c r="H37" s="96">
        <f t="shared" si="0"/>
        <v>182130801.38</v>
      </c>
      <c r="I37" s="96">
        <f t="shared" si="0"/>
        <v>5373100</v>
      </c>
      <c r="J37" s="96">
        <f t="shared" si="0"/>
        <v>0</v>
      </c>
    </row>
    <row r="38" spans="1:10">
      <c r="A38" s="27" t="s">
        <v>195</v>
      </c>
      <c r="B38" s="94"/>
      <c r="C38" s="94"/>
      <c r="D38" s="94"/>
      <c r="E38" s="94"/>
      <c r="F38" s="94" t="s">
        <v>151</v>
      </c>
      <c r="G38" s="94" t="s">
        <v>151</v>
      </c>
      <c r="H38" s="94"/>
      <c r="I38" s="94"/>
      <c r="J38" s="94"/>
    </row>
    <row r="39" spans="1:10">
      <c r="A39" s="28" t="s">
        <v>156</v>
      </c>
      <c r="B39" s="29"/>
      <c r="C39" s="98">
        <v>111211</v>
      </c>
      <c r="D39" s="95">
        <f t="shared" ref="D39:D48" si="1">E39+H39+I39</f>
        <v>146035308.33000001</v>
      </c>
      <c r="E39" s="96">
        <f t="shared" ref="E39:J39" si="2">E40+E41+E42</f>
        <v>2138302.66</v>
      </c>
      <c r="F39" s="96">
        <f t="shared" si="2"/>
        <v>0</v>
      </c>
      <c r="G39" s="96">
        <f t="shared" si="2"/>
        <v>0</v>
      </c>
      <c r="H39" s="96">
        <f t="shared" si="2"/>
        <v>139847005.67000002</v>
      </c>
      <c r="I39" s="96">
        <f t="shared" si="2"/>
        <v>4050000</v>
      </c>
      <c r="J39" s="96">
        <f t="shared" si="2"/>
        <v>0</v>
      </c>
    </row>
    <row r="40" spans="1:10">
      <c r="A40" s="101" t="s">
        <v>176</v>
      </c>
      <c r="B40" s="29"/>
      <c r="C40" s="98"/>
      <c r="D40" s="95">
        <f t="shared" si="1"/>
        <v>11475400</v>
      </c>
      <c r="E40" s="96"/>
      <c r="F40" s="96"/>
      <c r="G40" s="96"/>
      <c r="H40" s="115">
        <v>11400400</v>
      </c>
      <c r="I40" s="96">
        <v>75000</v>
      </c>
      <c r="J40" s="96"/>
    </row>
    <row r="41" spans="1:10">
      <c r="A41" s="101" t="s">
        <v>177</v>
      </c>
      <c r="B41" s="29"/>
      <c r="C41" s="98"/>
      <c r="D41" s="95">
        <f t="shared" si="1"/>
        <v>111320420.34</v>
      </c>
      <c r="E41" s="96">
        <v>2138302.66</v>
      </c>
      <c r="F41" s="96"/>
      <c r="G41" s="96"/>
      <c r="H41" s="115">
        <v>105567117.68000001</v>
      </c>
      <c r="I41" s="96">
        <v>3615000</v>
      </c>
      <c r="J41" s="96"/>
    </row>
    <row r="42" spans="1:10">
      <c r="A42" s="101" t="s">
        <v>172</v>
      </c>
      <c r="B42" s="29"/>
      <c r="C42" s="98"/>
      <c r="D42" s="95">
        <f t="shared" si="1"/>
        <v>23239487.989999998</v>
      </c>
      <c r="E42" s="96"/>
      <c r="F42" s="96"/>
      <c r="G42" s="96"/>
      <c r="H42" s="115">
        <v>22879487.989999998</v>
      </c>
      <c r="I42" s="96">
        <v>360000</v>
      </c>
      <c r="J42" s="96"/>
    </row>
    <row r="43" spans="1:10">
      <c r="A43" s="53" t="s">
        <v>95</v>
      </c>
      <c r="B43" s="99"/>
      <c r="C43" s="113">
        <v>112212</v>
      </c>
      <c r="D43" s="114">
        <f t="shared" si="1"/>
        <v>150000</v>
      </c>
      <c r="E43" s="115">
        <v>0</v>
      </c>
      <c r="F43" s="115"/>
      <c r="G43" s="115"/>
      <c r="H43" s="115">
        <v>50000</v>
      </c>
      <c r="I43" s="115">
        <v>100000</v>
      </c>
      <c r="J43" s="115">
        <v>0</v>
      </c>
    </row>
    <row r="44" spans="1:10" ht="30">
      <c r="A44" s="28" t="s">
        <v>94</v>
      </c>
      <c r="B44" s="29"/>
      <c r="C44" s="98">
        <v>119213</v>
      </c>
      <c r="D44" s="95">
        <f t="shared" si="1"/>
        <v>44102663.109999992</v>
      </c>
      <c r="E44" s="96">
        <f t="shared" ref="E44:J44" si="3">E45+E46+E47</f>
        <v>645767.4</v>
      </c>
      <c r="F44" s="96">
        <f t="shared" si="3"/>
        <v>0</v>
      </c>
      <c r="G44" s="96">
        <f t="shared" si="3"/>
        <v>0</v>
      </c>
      <c r="H44" s="96">
        <f t="shared" si="3"/>
        <v>42233795.709999993</v>
      </c>
      <c r="I44" s="96">
        <f t="shared" si="3"/>
        <v>1223100</v>
      </c>
      <c r="J44" s="96">
        <f t="shared" si="3"/>
        <v>0</v>
      </c>
    </row>
    <row r="45" spans="1:10">
      <c r="A45" s="101" t="s">
        <v>176</v>
      </c>
      <c r="B45" s="29"/>
      <c r="C45" s="98"/>
      <c r="D45" s="95">
        <f t="shared" si="1"/>
        <v>3465570.8</v>
      </c>
      <c r="E45" s="96"/>
      <c r="F45" s="96"/>
      <c r="G45" s="96"/>
      <c r="H45" s="115">
        <v>3442920.8</v>
      </c>
      <c r="I45" s="96">
        <v>22650</v>
      </c>
      <c r="J45" s="96"/>
    </row>
    <row r="46" spans="1:10">
      <c r="A46" s="101" t="s">
        <v>177</v>
      </c>
      <c r="B46" s="29"/>
      <c r="C46" s="98"/>
      <c r="D46" s="95">
        <f t="shared" si="1"/>
        <v>33618766.939999998</v>
      </c>
      <c r="E46" s="96">
        <v>645767.4</v>
      </c>
      <c r="F46" s="96"/>
      <c r="G46" s="96"/>
      <c r="H46" s="115">
        <v>31881269.539999999</v>
      </c>
      <c r="I46" s="96">
        <v>1091730</v>
      </c>
      <c r="J46" s="96"/>
    </row>
    <row r="47" spans="1:10">
      <c r="A47" s="101" t="s">
        <v>172</v>
      </c>
      <c r="B47" s="29"/>
      <c r="C47" s="98"/>
      <c r="D47" s="95">
        <f t="shared" si="1"/>
        <v>7018325.3700000001</v>
      </c>
      <c r="E47" s="96"/>
      <c r="F47" s="96"/>
      <c r="G47" s="96"/>
      <c r="H47" s="115">
        <v>6909605.3700000001</v>
      </c>
      <c r="I47" s="96">
        <v>108720</v>
      </c>
      <c r="J47" s="96"/>
    </row>
    <row r="48" spans="1:10" ht="30">
      <c r="A48" s="99" t="s">
        <v>76</v>
      </c>
      <c r="B48" s="29">
        <v>220</v>
      </c>
      <c r="C48" s="29"/>
      <c r="D48" s="93">
        <f t="shared" si="1"/>
        <v>110000</v>
      </c>
      <c r="E48" s="93">
        <f t="shared" ref="E48:J48" si="4">E50</f>
        <v>0</v>
      </c>
      <c r="F48" s="93">
        <f t="shared" si="4"/>
        <v>0</v>
      </c>
      <c r="G48" s="93">
        <f t="shared" si="4"/>
        <v>0</v>
      </c>
      <c r="H48" s="93">
        <f t="shared" si="4"/>
        <v>0</v>
      </c>
      <c r="I48" s="93">
        <f t="shared" si="4"/>
        <v>110000</v>
      </c>
      <c r="J48" s="93">
        <f t="shared" si="4"/>
        <v>0</v>
      </c>
    </row>
    <row r="49" spans="1:10">
      <c r="A49" s="27" t="s">
        <v>34</v>
      </c>
      <c r="B49" s="94" t="s">
        <v>151</v>
      </c>
      <c r="C49" s="94" t="s">
        <v>151</v>
      </c>
      <c r="D49" s="94" t="s">
        <v>151</v>
      </c>
      <c r="E49" s="94" t="s">
        <v>151</v>
      </c>
      <c r="F49" s="94" t="s">
        <v>151</v>
      </c>
      <c r="G49" s="94" t="s">
        <v>151</v>
      </c>
      <c r="H49" s="94" t="s">
        <v>151</v>
      </c>
      <c r="I49" s="94" t="s">
        <v>151</v>
      </c>
      <c r="J49" s="94" t="s">
        <v>151</v>
      </c>
    </row>
    <row r="50" spans="1:10">
      <c r="A50" s="27" t="s">
        <v>226</v>
      </c>
      <c r="B50" s="29"/>
      <c r="C50" s="98">
        <v>323226</v>
      </c>
      <c r="D50" s="95">
        <f>E50+H50+I50</f>
        <v>110000</v>
      </c>
      <c r="E50" s="29">
        <v>0</v>
      </c>
      <c r="F50" s="29">
        <v>0</v>
      </c>
      <c r="G50" s="29">
        <v>0</v>
      </c>
      <c r="H50" s="96">
        <v>0</v>
      </c>
      <c r="I50" s="96">
        <v>110000</v>
      </c>
      <c r="J50" s="96">
        <v>0</v>
      </c>
    </row>
    <row r="51" spans="1:10" ht="30">
      <c r="A51" s="99" t="s">
        <v>77</v>
      </c>
      <c r="B51" s="29">
        <v>230</v>
      </c>
      <c r="C51" s="98">
        <v>850</v>
      </c>
      <c r="D51" s="93">
        <f>E51+H51+I51</f>
        <v>2424846</v>
      </c>
      <c r="E51" s="93">
        <f t="shared" ref="E51:J51" si="5">E53+E54+E55</f>
        <v>0</v>
      </c>
      <c r="F51" s="93">
        <f t="shared" si="5"/>
        <v>0</v>
      </c>
      <c r="G51" s="93">
        <f t="shared" si="5"/>
        <v>0</v>
      </c>
      <c r="H51" s="93">
        <f t="shared" si="5"/>
        <v>2346846</v>
      </c>
      <c r="I51" s="93">
        <f t="shared" si="5"/>
        <v>78000</v>
      </c>
      <c r="J51" s="93">
        <f t="shared" si="5"/>
        <v>0</v>
      </c>
    </row>
    <row r="52" spans="1:10">
      <c r="A52" s="27" t="s">
        <v>34</v>
      </c>
      <c r="B52" s="94" t="s">
        <v>151</v>
      </c>
      <c r="C52" s="94" t="s">
        <v>151</v>
      </c>
      <c r="D52" s="94" t="s">
        <v>151</v>
      </c>
      <c r="E52" s="94" t="s">
        <v>151</v>
      </c>
      <c r="F52" s="94" t="s">
        <v>151</v>
      </c>
      <c r="G52" s="94" t="s">
        <v>151</v>
      </c>
      <c r="H52" s="94" t="s">
        <v>151</v>
      </c>
      <c r="I52" s="94" t="s">
        <v>151</v>
      </c>
      <c r="J52" s="94" t="s">
        <v>151</v>
      </c>
    </row>
    <row r="53" spans="1:10">
      <c r="A53" s="112"/>
      <c r="B53" s="111"/>
      <c r="C53" s="98">
        <v>851290</v>
      </c>
      <c r="D53" s="95">
        <f>E53+H53+I53</f>
        <v>1818846</v>
      </c>
      <c r="E53" s="96">
        <v>0</v>
      </c>
      <c r="F53" s="96">
        <v>0</v>
      </c>
      <c r="G53" s="96">
        <v>0</v>
      </c>
      <c r="H53" s="96">
        <v>1818846</v>
      </c>
      <c r="I53" s="96">
        <v>0</v>
      </c>
      <c r="J53" s="96">
        <v>0</v>
      </c>
    </row>
    <row r="54" spans="1:10">
      <c r="A54" s="112"/>
      <c r="B54" s="111"/>
      <c r="C54" s="98">
        <v>852290</v>
      </c>
      <c r="D54" s="95">
        <f>E54+H54+I54</f>
        <v>108000</v>
      </c>
      <c r="E54" s="96">
        <v>0</v>
      </c>
      <c r="F54" s="96">
        <v>0</v>
      </c>
      <c r="G54" s="96">
        <v>0</v>
      </c>
      <c r="H54" s="96">
        <v>108000</v>
      </c>
      <c r="I54" s="96">
        <v>0</v>
      </c>
      <c r="J54" s="96">
        <v>0</v>
      </c>
    </row>
    <row r="55" spans="1:10">
      <c r="A55" s="112"/>
      <c r="B55" s="111"/>
      <c r="C55" s="98">
        <v>853290</v>
      </c>
      <c r="D55" s="95">
        <f>E55+H55+I55</f>
        <v>498000</v>
      </c>
      <c r="E55" s="96">
        <v>0</v>
      </c>
      <c r="F55" s="96">
        <v>0</v>
      </c>
      <c r="G55" s="96">
        <v>0</v>
      </c>
      <c r="H55" s="96">
        <v>420000</v>
      </c>
      <c r="I55" s="96">
        <v>78000</v>
      </c>
      <c r="J55" s="96">
        <v>0</v>
      </c>
    </row>
    <row r="56" spans="1:10" ht="30">
      <c r="A56" s="99" t="s">
        <v>96</v>
      </c>
      <c r="B56" s="99">
        <v>240</v>
      </c>
      <c r="C56" s="113">
        <v>853296</v>
      </c>
      <c r="D56" s="97">
        <f>E56+H56+I56</f>
        <v>0</v>
      </c>
      <c r="E56" s="97">
        <v>0</v>
      </c>
      <c r="F56" s="97">
        <v>0</v>
      </c>
      <c r="G56" s="97">
        <v>0</v>
      </c>
      <c r="H56" s="97">
        <v>0</v>
      </c>
      <c r="I56" s="97">
        <v>0</v>
      </c>
      <c r="J56" s="97">
        <v>0</v>
      </c>
    </row>
    <row r="57" spans="1:10" ht="30">
      <c r="A57" s="29" t="s">
        <v>78</v>
      </c>
      <c r="B57" s="29">
        <v>250</v>
      </c>
      <c r="C57" s="26"/>
      <c r="D57" s="93">
        <f>E57+H57+I57</f>
        <v>7000000</v>
      </c>
      <c r="E57" s="93">
        <v>0</v>
      </c>
      <c r="F57" s="93">
        <v>0</v>
      </c>
      <c r="G57" s="93">
        <v>0</v>
      </c>
      <c r="H57" s="93">
        <f>H59</f>
        <v>7000000</v>
      </c>
      <c r="I57" s="93">
        <f>I59</f>
        <v>0</v>
      </c>
      <c r="J57" s="93">
        <v>0</v>
      </c>
    </row>
    <row r="58" spans="1:10">
      <c r="A58" s="27" t="s">
        <v>35</v>
      </c>
      <c r="B58" s="29"/>
      <c r="C58" s="98"/>
      <c r="D58" s="95"/>
      <c r="E58" s="96"/>
      <c r="F58" s="96"/>
      <c r="G58" s="96"/>
      <c r="H58" s="96"/>
      <c r="I58" s="96"/>
      <c r="J58" s="96"/>
    </row>
    <row r="59" spans="1:10" ht="30">
      <c r="A59" s="27" t="s">
        <v>227</v>
      </c>
      <c r="B59" s="29"/>
      <c r="C59" s="123">
        <v>113226</v>
      </c>
      <c r="D59" s="95">
        <f>E59+H59+I59</f>
        <v>7000000</v>
      </c>
      <c r="E59" s="96">
        <v>0</v>
      </c>
      <c r="F59" s="96">
        <v>0</v>
      </c>
      <c r="G59" s="96">
        <v>0</v>
      </c>
      <c r="H59" s="96">
        <v>7000000</v>
      </c>
      <c r="I59" s="96">
        <v>0</v>
      </c>
      <c r="J59" s="96">
        <v>0</v>
      </c>
    </row>
    <row r="60" spans="1:10" ht="30">
      <c r="A60" s="29" t="s">
        <v>79</v>
      </c>
      <c r="B60" s="29">
        <v>260</v>
      </c>
      <c r="C60" s="29">
        <v>240</v>
      </c>
      <c r="D60" s="93">
        <f t="shared" ref="D60:J60" si="6">D62+D66</f>
        <v>25106338.039999999</v>
      </c>
      <c r="E60" s="93">
        <f t="shared" si="6"/>
        <v>2203633.94</v>
      </c>
      <c r="F60" s="93">
        <f t="shared" si="6"/>
        <v>0</v>
      </c>
      <c r="G60" s="93">
        <f t="shared" si="6"/>
        <v>0</v>
      </c>
      <c r="H60" s="93">
        <f t="shared" si="6"/>
        <v>17281073.380000003</v>
      </c>
      <c r="I60" s="93">
        <f t="shared" si="6"/>
        <v>5621630.7200000007</v>
      </c>
      <c r="J60" s="93">
        <f t="shared" si="6"/>
        <v>0</v>
      </c>
    </row>
    <row r="61" spans="1:10">
      <c r="A61" s="27" t="s">
        <v>35</v>
      </c>
      <c r="B61" s="94" t="s">
        <v>151</v>
      </c>
      <c r="C61" s="94" t="s">
        <v>151</v>
      </c>
      <c r="D61" s="94" t="s">
        <v>151</v>
      </c>
      <c r="E61" s="94" t="s">
        <v>151</v>
      </c>
      <c r="F61" s="94" t="s">
        <v>151</v>
      </c>
      <c r="G61" s="94" t="s">
        <v>151</v>
      </c>
      <c r="H61" s="94" t="s">
        <v>151</v>
      </c>
      <c r="I61" s="94" t="s">
        <v>151</v>
      </c>
      <c r="J61" s="94" t="s">
        <v>151</v>
      </c>
    </row>
    <row r="62" spans="1:10" ht="60">
      <c r="A62" s="28" t="s">
        <v>158</v>
      </c>
      <c r="B62" s="29"/>
      <c r="C62" s="98">
        <v>243</v>
      </c>
      <c r="D62" s="95">
        <f t="shared" ref="D62:J62" si="7">D63+D64+D65</f>
        <v>0</v>
      </c>
      <c r="E62" s="96">
        <f t="shared" si="7"/>
        <v>0</v>
      </c>
      <c r="F62" s="96">
        <f t="shared" si="7"/>
        <v>0</v>
      </c>
      <c r="G62" s="96">
        <f t="shared" si="7"/>
        <v>0</v>
      </c>
      <c r="H62" s="96">
        <f t="shared" si="7"/>
        <v>0</v>
      </c>
      <c r="I62" s="96">
        <f t="shared" si="7"/>
        <v>0</v>
      </c>
      <c r="J62" s="96">
        <f t="shared" si="7"/>
        <v>0</v>
      </c>
    </row>
    <row r="63" spans="1:10" ht="30">
      <c r="A63" s="28" t="s">
        <v>101</v>
      </c>
      <c r="B63" s="29"/>
      <c r="C63" s="98">
        <v>243225</v>
      </c>
      <c r="D63" s="95">
        <f>SUM(E63:I63)</f>
        <v>0</v>
      </c>
      <c r="E63" s="96"/>
      <c r="F63" s="96"/>
      <c r="G63" s="96"/>
      <c r="H63" s="96"/>
      <c r="I63" s="96"/>
      <c r="J63" s="96"/>
    </row>
    <row r="64" spans="1:10">
      <c r="A64" s="28" t="s">
        <v>102</v>
      </c>
      <c r="B64" s="29"/>
      <c r="C64" s="98">
        <v>243226</v>
      </c>
      <c r="D64" s="95">
        <f>SUM(E64:I64)</f>
        <v>0</v>
      </c>
      <c r="E64" s="96"/>
      <c r="F64" s="96"/>
      <c r="G64" s="96"/>
      <c r="H64" s="96"/>
      <c r="I64" s="96"/>
      <c r="J64" s="96"/>
    </row>
    <row r="65" spans="1:10" ht="30">
      <c r="A65" s="28" t="s">
        <v>104</v>
      </c>
      <c r="B65" s="29"/>
      <c r="C65" s="98">
        <v>243310</v>
      </c>
      <c r="D65" s="95">
        <f>SUM(E65:I65)</f>
        <v>0</v>
      </c>
      <c r="E65" s="96"/>
      <c r="F65" s="96"/>
      <c r="G65" s="96"/>
      <c r="H65" s="96"/>
      <c r="I65" s="96"/>
      <c r="J65" s="96"/>
    </row>
    <row r="66" spans="1:10" ht="30">
      <c r="A66" s="28" t="s">
        <v>159</v>
      </c>
      <c r="B66" s="29"/>
      <c r="C66" s="98">
        <v>244</v>
      </c>
      <c r="D66" s="95">
        <f t="shared" ref="D66:J66" si="8">D67+D69+D68+D70+D71+D72+D73+D74+D75</f>
        <v>25106338.039999999</v>
      </c>
      <c r="E66" s="96">
        <f t="shared" si="8"/>
        <v>2203633.94</v>
      </c>
      <c r="F66" s="96">
        <f t="shared" si="8"/>
        <v>0</v>
      </c>
      <c r="G66" s="96">
        <f t="shared" si="8"/>
        <v>0</v>
      </c>
      <c r="H66" s="96">
        <f t="shared" si="8"/>
        <v>17281073.380000003</v>
      </c>
      <c r="I66" s="96">
        <f t="shared" si="8"/>
        <v>5621630.7200000007</v>
      </c>
      <c r="J66" s="96">
        <f t="shared" si="8"/>
        <v>0</v>
      </c>
    </row>
    <row r="67" spans="1:10">
      <c r="A67" s="28" t="s">
        <v>97</v>
      </c>
      <c r="B67" s="29"/>
      <c r="C67" s="98">
        <v>244221</v>
      </c>
      <c r="D67" s="95">
        <f t="shared" ref="D67:D81" si="9">SUM(E67:I67)</f>
        <v>1060264</v>
      </c>
      <c r="E67" s="96"/>
      <c r="F67" s="96"/>
      <c r="G67" s="96">
        <v>0</v>
      </c>
      <c r="H67" s="115">
        <v>936264</v>
      </c>
      <c r="I67" s="96">
        <v>124000</v>
      </c>
      <c r="J67" s="96">
        <v>0</v>
      </c>
    </row>
    <row r="68" spans="1:10">
      <c r="A68" s="28" t="s">
        <v>98</v>
      </c>
      <c r="B68" s="29"/>
      <c r="C68" s="98">
        <v>244222</v>
      </c>
      <c r="D68" s="95">
        <f t="shared" si="9"/>
        <v>20000</v>
      </c>
      <c r="E68" s="96">
        <v>0</v>
      </c>
      <c r="F68" s="96">
        <v>0</v>
      </c>
      <c r="G68" s="96">
        <v>0</v>
      </c>
      <c r="H68" s="115">
        <v>0</v>
      </c>
      <c r="I68" s="96">
        <v>20000</v>
      </c>
      <c r="J68" s="96">
        <v>0</v>
      </c>
    </row>
    <row r="69" spans="1:10">
      <c r="A69" s="28" t="s">
        <v>99</v>
      </c>
      <c r="B69" s="29"/>
      <c r="C69" s="98">
        <v>244223</v>
      </c>
      <c r="D69" s="95">
        <f t="shared" si="9"/>
        <v>7627592</v>
      </c>
      <c r="E69" s="96">
        <v>0</v>
      </c>
      <c r="F69" s="96">
        <v>0</v>
      </c>
      <c r="G69" s="96">
        <v>0</v>
      </c>
      <c r="H69" s="115">
        <v>7577592</v>
      </c>
      <c r="I69" s="96">
        <v>50000</v>
      </c>
      <c r="J69" s="96">
        <v>0</v>
      </c>
    </row>
    <row r="70" spans="1:10" ht="30">
      <c r="A70" s="28" t="s">
        <v>100</v>
      </c>
      <c r="B70" s="29"/>
      <c r="C70" s="98">
        <v>244224</v>
      </c>
      <c r="D70" s="95">
        <f t="shared" si="9"/>
        <v>96452</v>
      </c>
      <c r="E70" s="96">
        <v>0</v>
      </c>
      <c r="F70" s="96">
        <v>0</v>
      </c>
      <c r="G70" s="96">
        <v>0</v>
      </c>
      <c r="H70" s="115">
        <v>96452</v>
      </c>
      <c r="I70" s="96">
        <v>0</v>
      </c>
      <c r="J70" s="96">
        <v>0</v>
      </c>
    </row>
    <row r="71" spans="1:10" ht="30">
      <c r="A71" s="28" t="s">
        <v>101</v>
      </c>
      <c r="B71" s="29"/>
      <c r="C71" s="98">
        <v>244225</v>
      </c>
      <c r="D71" s="95">
        <f t="shared" si="9"/>
        <v>2670032</v>
      </c>
      <c r="E71" s="96">
        <v>0</v>
      </c>
      <c r="F71" s="96">
        <v>0</v>
      </c>
      <c r="G71" s="96">
        <v>0</v>
      </c>
      <c r="H71" s="115">
        <v>1404032</v>
      </c>
      <c r="I71" s="115">
        <v>1266000</v>
      </c>
      <c r="J71" s="96">
        <v>0</v>
      </c>
    </row>
    <row r="72" spans="1:10">
      <c r="A72" s="28" t="s">
        <v>102</v>
      </c>
      <c r="B72" s="29"/>
      <c r="C72" s="98">
        <v>244226</v>
      </c>
      <c r="D72" s="95">
        <f t="shared" si="9"/>
        <v>1427588</v>
      </c>
      <c r="E72" s="96">
        <v>0</v>
      </c>
      <c r="F72" s="96">
        <v>0</v>
      </c>
      <c r="G72" s="96">
        <v>0</v>
      </c>
      <c r="H72" s="115">
        <v>890176.63</v>
      </c>
      <c r="I72" s="115">
        <v>537411.37</v>
      </c>
      <c r="J72" s="96">
        <v>0</v>
      </c>
    </row>
    <row r="73" spans="1:10">
      <c r="A73" s="28" t="s">
        <v>103</v>
      </c>
      <c r="B73" s="29"/>
      <c r="C73" s="98">
        <v>244290</v>
      </c>
      <c r="D73" s="95">
        <f t="shared" si="9"/>
        <v>0</v>
      </c>
      <c r="E73" s="96"/>
      <c r="F73" s="96"/>
      <c r="G73" s="96"/>
      <c r="H73" s="122"/>
      <c r="I73" s="122"/>
      <c r="J73" s="96"/>
    </row>
    <row r="74" spans="1:10" ht="30">
      <c r="A74" s="28" t="s">
        <v>104</v>
      </c>
      <c r="B74" s="29"/>
      <c r="C74" s="98">
        <v>244310</v>
      </c>
      <c r="D74" s="95">
        <f t="shared" si="9"/>
        <v>287988.63</v>
      </c>
      <c r="E74" s="96">
        <v>0</v>
      </c>
      <c r="F74" s="96">
        <v>0</v>
      </c>
      <c r="G74" s="96">
        <v>0</v>
      </c>
      <c r="H74" s="115">
        <v>24500</v>
      </c>
      <c r="I74" s="115">
        <v>263488.63</v>
      </c>
      <c r="J74" s="96">
        <v>0</v>
      </c>
    </row>
    <row r="75" spans="1:10" ht="30">
      <c r="A75" s="28" t="s">
        <v>105</v>
      </c>
      <c r="B75" s="29"/>
      <c r="C75" s="98">
        <v>244340</v>
      </c>
      <c r="D75" s="95">
        <f t="shared" si="9"/>
        <v>11916421.41</v>
      </c>
      <c r="E75" s="96">
        <v>2203633.94</v>
      </c>
      <c r="F75" s="96">
        <v>0</v>
      </c>
      <c r="G75" s="96">
        <v>0</v>
      </c>
      <c r="H75" s="115">
        <v>6352056.75</v>
      </c>
      <c r="I75" s="115">
        <v>3360730.72</v>
      </c>
      <c r="J75" s="96">
        <v>0</v>
      </c>
    </row>
    <row r="76" spans="1:10" ht="30">
      <c r="A76" s="99" t="s">
        <v>80</v>
      </c>
      <c r="B76" s="99">
        <v>300</v>
      </c>
      <c r="C76" s="99" t="s">
        <v>151</v>
      </c>
      <c r="D76" s="114">
        <f t="shared" si="9"/>
        <v>218761876.55000001</v>
      </c>
      <c r="E76" s="115">
        <v>4987704</v>
      </c>
      <c r="F76" s="115">
        <v>0</v>
      </c>
      <c r="G76" s="115">
        <v>0</v>
      </c>
      <c r="H76" s="115">
        <v>203122172.55000001</v>
      </c>
      <c r="I76" s="115">
        <v>10652000</v>
      </c>
      <c r="J76" s="115">
        <v>0</v>
      </c>
    </row>
    <row r="77" spans="1:10">
      <c r="A77" s="118" t="s">
        <v>106</v>
      </c>
      <c r="B77" s="99">
        <v>310</v>
      </c>
      <c r="C77" s="99" t="s">
        <v>151</v>
      </c>
      <c r="D77" s="114">
        <f t="shared" si="9"/>
        <v>0</v>
      </c>
      <c r="E77" s="115"/>
      <c r="F77" s="115"/>
      <c r="G77" s="115"/>
      <c r="H77" s="115"/>
      <c r="I77" s="115"/>
      <c r="J77" s="115"/>
    </row>
    <row r="78" spans="1:10">
      <c r="A78" s="118" t="s">
        <v>81</v>
      </c>
      <c r="B78" s="99">
        <v>320</v>
      </c>
      <c r="C78" s="99" t="s">
        <v>151</v>
      </c>
      <c r="D78" s="114">
        <f t="shared" si="9"/>
        <v>0</v>
      </c>
      <c r="E78" s="115"/>
      <c r="F78" s="115"/>
      <c r="G78" s="115"/>
      <c r="H78" s="115"/>
      <c r="I78" s="115"/>
      <c r="J78" s="115"/>
    </row>
    <row r="79" spans="1:10">
      <c r="A79" s="99" t="s">
        <v>82</v>
      </c>
      <c r="B79" s="99">
        <v>400</v>
      </c>
      <c r="C79" s="99" t="s">
        <v>151</v>
      </c>
      <c r="D79" s="114">
        <f t="shared" si="9"/>
        <v>224929155.47999999</v>
      </c>
      <c r="E79" s="115">
        <v>4987704</v>
      </c>
      <c r="F79" s="115">
        <v>0</v>
      </c>
      <c r="G79" s="115">
        <v>0</v>
      </c>
      <c r="H79" s="115">
        <v>208758720.75999999</v>
      </c>
      <c r="I79" s="115">
        <v>11182730.720000001</v>
      </c>
      <c r="J79" s="115">
        <v>0</v>
      </c>
    </row>
    <row r="80" spans="1:10" ht="30">
      <c r="A80" s="27" t="s">
        <v>107</v>
      </c>
      <c r="B80" s="29">
        <v>410</v>
      </c>
      <c r="C80" s="29" t="s">
        <v>151</v>
      </c>
      <c r="D80" s="95">
        <f t="shared" si="9"/>
        <v>0</v>
      </c>
      <c r="E80" s="96"/>
      <c r="F80" s="96"/>
      <c r="G80" s="96"/>
      <c r="H80" s="96"/>
      <c r="I80" s="96"/>
      <c r="J80" s="96"/>
    </row>
    <row r="81" spans="1:10">
      <c r="A81" s="27" t="s">
        <v>83</v>
      </c>
      <c r="B81" s="29">
        <v>420</v>
      </c>
      <c r="C81" s="29" t="s">
        <v>151</v>
      </c>
      <c r="D81" s="95">
        <f t="shared" si="9"/>
        <v>0</v>
      </c>
      <c r="E81" s="96"/>
      <c r="F81" s="96"/>
      <c r="G81" s="96"/>
      <c r="H81" s="96"/>
      <c r="I81" s="96"/>
      <c r="J81" s="96"/>
    </row>
    <row r="82" spans="1:10">
      <c r="A82" s="99" t="s">
        <v>84</v>
      </c>
      <c r="B82" s="99">
        <v>500</v>
      </c>
      <c r="C82" s="99" t="s">
        <v>73</v>
      </c>
      <c r="D82" s="97">
        <f>SUM(H82:I82)</f>
        <v>6167278.9299999997</v>
      </c>
      <c r="E82" s="96">
        <v>0</v>
      </c>
      <c r="F82" s="96">
        <v>0</v>
      </c>
      <c r="G82" s="96">
        <v>0</v>
      </c>
      <c r="H82" s="96">
        <v>5636548.21</v>
      </c>
      <c r="I82" s="96">
        <v>530730.72</v>
      </c>
      <c r="J82" s="96">
        <v>0</v>
      </c>
    </row>
    <row r="83" spans="1:10">
      <c r="A83" s="99" t="s">
        <v>85</v>
      </c>
      <c r="B83" s="99">
        <v>600</v>
      </c>
      <c r="C83" s="99" t="s">
        <v>73</v>
      </c>
      <c r="D83" s="97">
        <f>D82+D11-D36</f>
        <v>0</v>
      </c>
      <c r="E83" s="115">
        <v>0</v>
      </c>
      <c r="F83" s="115">
        <v>0</v>
      </c>
      <c r="G83" s="115">
        <v>0</v>
      </c>
      <c r="H83" s="115">
        <v>0</v>
      </c>
      <c r="I83" s="115">
        <v>0</v>
      </c>
      <c r="J83" s="115">
        <v>0</v>
      </c>
    </row>
  </sheetData>
  <mergeCells count="13">
    <mergeCell ref="A2:J2"/>
    <mergeCell ref="A3:J3"/>
    <mergeCell ref="A6:A9"/>
    <mergeCell ref="B6:B9"/>
    <mergeCell ref="C6:C9"/>
    <mergeCell ref="D6:J6"/>
    <mergeCell ref="D7:D9"/>
    <mergeCell ref="E7:J7"/>
    <mergeCell ref="E8:E9"/>
    <mergeCell ref="F8:F9"/>
    <mergeCell ref="G8:G9"/>
    <mergeCell ref="H8:H9"/>
    <mergeCell ref="I8:J8"/>
  </mergeCells>
  <printOptions horizontalCentered="1"/>
  <pageMargins left="0.19685039370078741" right="0.19685039370078741" top="0.19685039370078741" bottom="0.19685039370078741" header="0" footer="0"/>
  <pageSetup paperSize="9" scale="61" fitToHeight="5" orientation="portrait" r:id="rId1"/>
  <rowBreaks count="1" manualBreakCount="1">
    <brk id="58" max="9" man="1"/>
  </rowBreaks>
</worksheet>
</file>

<file path=xl/worksheets/sheet6.xml><?xml version="1.0" encoding="utf-8"?>
<worksheet xmlns="http://schemas.openxmlformats.org/spreadsheetml/2006/main" xmlns:r="http://schemas.openxmlformats.org/officeDocument/2006/relationships">
  <sheetPr>
    <pageSetUpPr fitToPage="1"/>
  </sheetPr>
  <dimension ref="A1:Q83"/>
  <sheetViews>
    <sheetView zoomScaleNormal="100" workbookViewId="0">
      <selection activeCell="K9" sqref="K9"/>
    </sheetView>
  </sheetViews>
  <sheetFormatPr defaultRowHeight="15.75"/>
  <cols>
    <col min="1" max="1" width="35.85546875" style="1" customWidth="1"/>
    <col min="2" max="2" width="7.140625" style="1" customWidth="1"/>
    <col min="3" max="3" width="11.5703125" style="1" customWidth="1"/>
    <col min="4" max="4" width="15.85546875" style="1" customWidth="1"/>
    <col min="5" max="5" width="12.7109375" style="1" customWidth="1"/>
    <col min="6" max="6" width="17.5703125" style="1" customWidth="1"/>
    <col min="7" max="7" width="9.85546875" style="1" customWidth="1"/>
    <col min="8" max="8" width="18" style="1" customWidth="1"/>
    <col min="9" max="9" width="15" style="1" customWidth="1"/>
    <col min="10" max="10" width="13.5703125" style="1" customWidth="1"/>
    <col min="11" max="11" width="9.140625" style="1"/>
    <col min="12" max="12" width="15.42578125" style="1" hidden="1" customWidth="1"/>
    <col min="13" max="13" width="14.28515625" style="1" hidden="1" customWidth="1"/>
    <col min="14" max="14" width="26.5703125" style="1" hidden="1" customWidth="1"/>
    <col min="15" max="15" width="14.28515625" style="1" hidden="1" customWidth="1"/>
    <col min="16" max="16" width="0" style="1" hidden="1" customWidth="1"/>
    <col min="17" max="17" width="15.140625" style="1" hidden="1" customWidth="1"/>
    <col min="18" max="18" width="16.42578125" style="1" customWidth="1"/>
    <col min="19" max="19" width="13.42578125" style="1" customWidth="1"/>
    <col min="20" max="20" width="12.42578125" style="1" customWidth="1"/>
    <col min="21" max="16384" width="9.140625" style="1"/>
  </cols>
  <sheetData>
    <row r="1" spans="1:15" ht="18.75">
      <c r="I1" s="12" t="s">
        <v>118</v>
      </c>
    </row>
    <row r="2" spans="1:15" s="108" customFormat="1" ht="18.75">
      <c r="A2" s="169" t="s">
        <v>210</v>
      </c>
      <c r="B2" s="169"/>
      <c r="C2" s="169"/>
      <c r="D2" s="169"/>
      <c r="E2" s="169"/>
      <c r="F2" s="169"/>
      <c r="G2" s="169"/>
      <c r="H2" s="169"/>
      <c r="I2" s="169"/>
      <c r="J2" s="169"/>
    </row>
    <row r="3" spans="1:15" s="108" customFormat="1" ht="18.75">
      <c r="A3" s="169" t="s">
        <v>215</v>
      </c>
      <c r="B3" s="169"/>
      <c r="C3" s="169"/>
      <c r="D3" s="169"/>
      <c r="E3" s="169"/>
      <c r="F3" s="169"/>
      <c r="G3" s="169"/>
      <c r="H3" s="169"/>
      <c r="I3" s="169"/>
      <c r="J3" s="169"/>
    </row>
    <row r="6" spans="1:15" ht="15.75" customHeight="1">
      <c r="A6" s="163" t="s">
        <v>31</v>
      </c>
      <c r="B6" s="163" t="s">
        <v>69</v>
      </c>
      <c r="C6" s="163" t="s">
        <v>86</v>
      </c>
      <c r="D6" s="166" t="s">
        <v>87</v>
      </c>
      <c r="E6" s="167"/>
      <c r="F6" s="167"/>
      <c r="G6" s="167"/>
      <c r="H6" s="167"/>
      <c r="I6" s="167"/>
      <c r="J6" s="168"/>
    </row>
    <row r="7" spans="1:15">
      <c r="A7" s="164"/>
      <c r="B7" s="164"/>
      <c r="C7" s="164"/>
      <c r="D7" s="163" t="s">
        <v>70</v>
      </c>
      <c r="E7" s="166" t="s">
        <v>35</v>
      </c>
      <c r="F7" s="167"/>
      <c r="G7" s="167"/>
      <c r="H7" s="167"/>
      <c r="I7" s="167"/>
      <c r="J7" s="168"/>
    </row>
    <row r="8" spans="1:15" ht="66" customHeight="1">
      <c r="A8" s="164"/>
      <c r="B8" s="164"/>
      <c r="C8" s="164"/>
      <c r="D8" s="164"/>
      <c r="E8" s="163" t="s">
        <v>88</v>
      </c>
      <c r="F8" s="163" t="s">
        <v>89</v>
      </c>
      <c r="G8" s="163" t="s">
        <v>90</v>
      </c>
      <c r="H8" s="163" t="s">
        <v>91</v>
      </c>
      <c r="I8" s="166" t="s">
        <v>92</v>
      </c>
      <c r="J8" s="168"/>
    </row>
    <row r="9" spans="1:15" ht="90" customHeight="1">
      <c r="A9" s="165"/>
      <c r="B9" s="165"/>
      <c r="C9" s="165"/>
      <c r="D9" s="165"/>
      <c r="E9" s="165"/>
      <c r="F9" s="165"/>
      <c r="G9" s="165"/>
      <c r="H9" s="165"/>
      <c r="I9" s="26" t="s">
        <v>70</v>
      </c>
      <c r="J9" s="26" t="s">
        <v>71</v>
      </c>
    </row>
    <row r="10" spans="1:15">
      <c r="A10" s="26">
        <v>1</v>
      </c>
      <c r="B10" s="26">
        <v>2</v>
      </c>
      <c r="C10" s="26">
        <v>3</v>
      </c>
      <c r="D10" s="26">
        <v>4</v>
      </c>
      <c r="E10" s="26">
        <v>5</v>
      </c>
      <c r="F10" s="26">
        <v>6</v>
      </c>
      <c r="G10" s="26">
        <v>7</v>
      </c>
      <c r="H10" s="26">
        <v>8</v>
      </c>
      <c r="I10" s="26">
        <v>9</v>
      </c>
      <c r="J10" s="26">
        <v>10</v>
      </c>
      <c r="L10" s="37"/>
      <c r="M10" s="37"/>
      <c r="N10" s="37"/>
      <c r="O10" s="37"/>
    </row>
    <row r="11" spans="1:15">
      <c r="A11" s="100" t="s">
        <v>72</v>
      </c>
      <c r="B11" s="29">
        <v>100</v>
      </c>
      <c r="C11" s="29">
        <v>100</v>
      </c>
      <c r="D11" s="93">
        <f>E11+F11+G11+H11+I11</f>
        <v>219292607.27000001</v>
      </c>
      <c r="E11" s="93">
        <f>E26</f>
        <v>4987704</v>
      </c>
      <c r="F11" s="93">
        <f>F26</f>
        <v>0</v>
      </c>
      <c r="G11" s="93">
        <f>G26</f>
        <v>0</v>
      </c>
      <c r="H11" s="97">
        <v>203122172.55000001</v>
      </c>
      <c r="I11" s="93">
        <f>I13+I16+I20+I23+I29+I32</f>
        <v>11182730.720000001</v>
      </c>
      <c r="J11" s="93">
        <f>J13+J16+J20+J23+J29+J32</f>
        <v>0</v>
      </c>
    </row>
    <row r="12" spans="1:15">
      <c r="A12" s="27" t="s">
        <v>93</v>
      </c>
      <c r="B12" s="94" t="s">
        <v>151</v>
      </c>
      <c r="C12" s="94" t="s">
        <v>151</v>
      </c>
      <c r="D12" s="94" t="s">
        <v>151</v>
      </c>
      <c r="E12" s="94" t="s">
        <v>151</v>
      </c>
      <c r="F12" s="94" t="s">
        <v>151</v>
      </c>
      <c r="G12" s="94" t="s">
        <v>151</v>
      </c>
      <c r="H12" s="94" t="s">
        <v>151</v>
      </c>
      <c r="I12" s="94" t="s">
        <v>151</v>
      </c>
      <c r="J12" s="94" t="s">
        <v>151</v>
      </c>
    </row>
    <row r="13" spans="1:15">
      <c r="A13" s="29" t="s">
        <v>183</v>
      </c>
      <c r="B13" s="29">
        <v>110</v>
      </c>
      <c r="C13" s="29">
        <v>120</v>
      </c>
      <c r="D13" s="93">
        <f>I13</f>
        <v>352000</v>
      </c>
      <c r="E13" s="94" t="s">
        <v>151</v>
      </c>
      <c r="F13" s="94" t="s">
        <v>151</v>
      </c>
      <c r="G13" s="94" t="s">
        <v>151</v>
      </c>
      <c r="H13" s="94" t="s">
        <v>151</v>
      </c>
      <c r="I13" s="93">
        <f>I15</f>
        <v>352000</v>
      </c>
      <c r="J13" s="93">
        <f>J15+J16</f>
        <v>0</v>
      </c>
    </row>
    <row r="14" spans="1:15">
      <c r="A14" s="27" t="s">
        <v>185</v>
      </c>
      <c r="B14" s="94" t="s">
        <v>151</v>
      </c>
      <c r="C14" s="94" t="s">
        <v>151</v>
      </c>
      <c r="D14" s="94" t="s">
        <v>151</v>
      </c>
      <c r="E14" s="94" t="s">
        <v>151</v>
      </c>
      <c r="F14" s="94" t="s">
        <v>151</v>
      </c>
      <c r="G14" s="94" t="s">
        <v>151</v>
      </c>
      <c r="H14" s="94" t="s">
        <v>151</v>
      </c>
      <c r="I14" s="94" t="s">
        <v>151</v>
      </c>
      <c r="J14" s="94" t="s">
        <v>151</v>
      </c>
    </row>
    <row r="15" spans="1:15" ht="30">
      <c r="A15" s="102" t="s">
        <v>186</v>
      </c>
      <c r="B15" s="103"/>
      <c r="C15" s="103">
        <v>120</v>
      </c>
      <c r="D15" s="95">
        <f>I15</f>
        <v>352000</v>
      </c>
      <c r="E15" s="104" t="s">
        <v>151</v>
      </c>
      <c r="F15" s="104" t="s">
        <v>151</v>
      </c>
      <c r="G15" s="104" t="s">
        <v>151</v>
      </c>
      <c r="H15" s="104" t="s">
        <v>151</v>
      </c>
      <c r="I15" s="95">
        <v>352000</v>
      </c>
      <c r="J15" s="103"/>
    </row>
    <row r="16" spans="1:15">
      <c r="A16" s="29" t="s">
        <v>184</v>
      </c>
      <c r="B16" s="29">
        <v>120</v>
      </c>
      <c r="C16" s="29">
        <v>130</v>
      </c>
      <c r="D16" s="93">
        <f>I16</f>
        <v>10830730.720000001</v>
      </c>
      <c r="E16" s="94" t="s">
        <v>151</v>
      </c>
      <c r="F16" s="94" t="s">
        <v>151</v>
      </c>
      <c r="G16" s="94" t="s">
        <v>151</v>
      </c>
      <c r="H16" s="94" t="s">
        <v>151</v>
      </c>
      <c r="I16" s="93">
        <f>I18+I19</f>
        <v>10830730.720000001</v>
      </c>
      <c r="J16" s="93">
        <f>J18+J19</f>
        <v>0</v>
      </c>
    </row>
    <row r="17" spans="1:13">
      <c r="A17" s="27" t="s">
        <v>187</v>
      </c>
      <c r="B17" s="94" t="s">
        <v>151</v>
      </c>
      <c r="C17" s="94" t="s">
        <v>151</v>
      </c>
      <c r="D17" s="94" t="s">
        <v>151</v>
      </c>
      <c r="E17" s="94" t="s">
        <v>151</v>
      </c>
      <c r="F17" s="94" t="s">
        <v>151</v>
      </c>
      <c r="G17" s="94" t="s">
        <v>151</v>
      </c>
      <c r="H17" s="94" t="s">
        <v>151</v>
      </c>
      <c r="I17" s="94" t="s">
        <v>151</v>
      </c>
      <c r="J17" s="94" t="s">
        <v>151</v>
      </c>
    </row>
    <row r="18" spans="1:13" ht="30">
      <c r="A18" s="106" t="s">
        <v>188</v>
      </c>
      <c r="B18" s="103"/>
      <c r="C18" s="103">
        <v>130</v>
      </c>
      <c r="D18" s="95">
        <f>I18</f>
        <v>9460730.7200000007</v>
      </c>
      <c r="E18" s="104" t="s">
        <v>151</v>
      </c>
      <c r="F18" s="104" t="s">
        <v>151</v>
      </c>
      <c r="G18" s="104" t="s">
        <v>151</v>
      </c>
      <c r="H18" s="104" t="s">
        <v>151</v>
      </c>
      <c r="I18" s="95">
        <v>9460730.7200000007</v>
      </c>
      <c r="J18" s="103"/>
    </row>
    <row r="19" spans="1:13" ht="45">
      <c r="A19" s="106" t="s">
        <v>189</v>
      </c>
      <c r="B19" s="103"/>
      <c r="C19" s="103">
        <v>130</v>
      </c>
      <c r="D19" s="95">
        <f>I19</f>
        <v>1370000</v>
      </c>
      <c r="E19" s="104" t="s">
        <v>151</v>
      </c>
      <c r="F19" s="104" t="s">
        <v>151</v>
      </c>
      <c r="G19" s="104" t="s">
        <v>151</v>
      </c>
      <c r="H19" s="104" t="s">
        <v>151</v>
      </c>
      <c r="I19" s="95">
        <v>1370000</v>
      </c>
      <c r="J19" s="103"/>
    </row>
    <row r="20" spans="1:13" ht="30">
      <c r="A20" s="29" t="s">
        <v>190</v>
      </c>
      <c r="B20" s="29">
        <v>130</v>
      </c>
      <c r="C20" s="29"/>
      <c r="D20" s="93">
        <f>I20</f>
        <v>0</v>
      </c>
      <c r="E20" s="94" t="s">
        <v>151</v>
      </c>
      <c r="F20" s="94" t="s">
        <v>151</v>
      </c>
      <c r="G20" s="94" t="s">
        <v>151</v>
      </c>
      <c r="H20" s="94" t="s">
        <v>151</v>
      </c>
      <c r="I20" s="93">
        <f>I22</f>
        <v>0</v>
      </c>
      <c r="J20" s="93">
        <f>J22</f>
        <v>0</v>
      </c>
    </row>
    <row r="21" spans="1:13">
      <c r="A21" s="27" t="s">
        <v>185</v>
      </c>
      <c r="B21" s="94" t="s">
        <v>151</v>
      </c>
      <c r="C21" s="94" t="s">
        <v>151</v>
      </c>
      <c r="D21" s="94" t="s">
        <v>151</v>
      </c>
      <c r="E21" s="94" t="s">
        <v>151</v>
      </c>
      <c r="F21" s="94" t="s">
        <v>151</v>
      </c>
      <c r="G21" s="94" t="s">
        <v>151</v>
      </c>
      <c r="H21" s="94" t="s">
        <v>151</v>
      </c>
      <c r="I21" s="94" t="s">
        <v>151</v>
      </c>
      <c r="J21" s="94" t="s">
        <v>151</v>
      </c>
    </row>
    <row r="22" spans="1:13">
      <c r="A22" s="106"/>
      <c r="B22" s="29"/>
      <c r="C22" s="29"/>
      <c r="D22" s="95">
        <f>I22</f>
        <v>0</v>
      </c>
      <c r="E22" s="94" t="s">
        <v>151</v>
      </c>
      <c r="F22" s="94" t="s">
        <v>151</v>
      </c>
      <c r="G22" s="94" t="s">
        <v>151</v>
      </c>
      <c r="H22" s="94" t="s">
        <v>151</v>
      </c>
      <c r="I22" s="96"/>
      <c r="J22" s="29"/>
    </row>
    <row r="23" spans="1:13" ht="75">
      <c r="A23" s="29" t="s">
        <v>191</v>
      </c>
      <c r="B23" s="29">
        <v>140</v>
      </c>
      <c r="C23" s="29"/>
      <c r="D23" s="93">
        <f>I23</f>
        <v>0</v>
      </c>
      <c r="E23" s="94" t="s">
        <v>151</v>
      </c>
      <c r="F23" s="94" t="s">
        <v>151</v>
      </c>
      <c r="G23" s="94" t="s">
        <v>151</v>
      </c>
      <c r="H23" s="94" t="s">
        <v>151</v>
      </c>
      <c r="I23" s="93">
        <f>I25</f>
        <v>0</v>
      </c>
      <c r="J23" s="93">
        <f>J25</f>
        <v>0</v>
      </c>
    </row>
    <row r="24" spans="1:13">
      <c r="A24" s="27" t="s">
        <v>93</v>
      </c>
      <c r="B24" s="94" t="s">
        <v>151</v>
      </c>
      <c r="C24" s="94" t="s">
        <v>151</v>
      </c>
      <c r="D24" s="94" t="s">
        <v>151</v>
      </c>
      <c r="E24" s="94" t="s">
        <v>151</v>
      </c>
      <c r="F24" s="94" t="s">
        <v>151</v>
      </c>
      <c r="G24" s="94" t="s">
        <v>151</v>
      </c>
      <c r="H24" s="94" t="s">
        <v>151</v>
      </c>
      <c r="I24" s="94" t="s">
        <v>151</v>
      </c>
      <c r="J24" s="94" t="s">
        <v>151</v>
      </c>
      <c r="L24" s="36" t="e">
        <f>SUM(#REF!,#REF!,#REF!,#REF!,#REF!,#REF!)</f>
        <v>#REF!</v>
      </c>
      <c r="M24" s="1" t="e">
        <f>IF(L24=#REF!,0,1)</f>
        <v>#REF!</v>
      </c>
    </row>
    <row r="25" spans="1:13">
      <c r="A25" s="53"/>
      <c r="B25" s="29"/>
      <c r="C25" s="29"/>
      <c r="D25" s="95">
        <f>I25</f>
        <v>0</v>
      </c>
      <c r="E25" s="94" t="s">
        <v>151</v>
      </c>
      <c r="F25" s="94" t="s">
        <v>151</v>
      </c>
      <c r="G25" s="94" t="s">
        <v>151</v>
      </c>
      <c r="H25" s="94" t="s">
        <v>151</v>
      </c>
      <c r="I25" s="96"/>
      <c r="J25" s="29"/>
    </row>
    <row r="26" spans="1:13" ht="30">
      <c r="A26" s="29" t="s">
        <v>192</v>
      </c>
      <c r="B26" s="29">
        <v>150</v>
      </c>
      <c r="C26" s="29"/>
      <c r="D26" s="93">
        <f>E26+F26+G26</f>
        <v>4987704</v>
      </c>
      <c r="E26" s="93">
        <f>E28</f>
        <v>4987704</v>
      </c>
      <c r="F26" s="93">
        <f>F28</f>
        <v>0</v>
      </c>
      <c r="G26" s="93">
        <f>G28</f>
        <v>0</v>
      </c>
      <c r="H26" s="94" t="s">
        <v>151</v>
      </c>
      <c r="I26" s="94" t="s">
        <v>151</v>
      </c>
      <c r="J26" s="94" t="s">
        <v>151</v>
      </c>
    </row>
    <row r="27" spans="1:13">
      <c r="A27" s="27" t="s">
        <v>93</v>
      </c>
      <c r="B27" s="94" t="s">
        <v>151</v>
      </c>
      <c r="C27" s="94" t="s">
        <v>151</v>
      </c>
      <c r="D27" s="94" t="s">
        <v>151</v>
      </c>
      <c r="E27" s="94" t="s">
        <v>151</v>
      </c>
      <c r="F27" s="94" t="s">
        <v>151</v>
      </c>
      <c r="G27" s="94" t="s">
        <v>151</v>
      </c>
      <c r="H27" s="94" t="s">
        <v>151</v>
      </c>
      <c r="I27" s="94" t="s">
        <v>151</v>
      </c>
      <c r="J27" s="94" t="s">
        <v>151</v>
      </c>
    </row>
    <row r="28" spans="1:13">
      <c r="A28" s="53"/>
      <c r="B28" s="29"/>
      <c r="C28" s="29"/>
      <c r="D28" s="95">
        <f>E28+F28+G28</f>
        <v>4987704</v>
      </c>
      <c r="E28" s="96">
        <v>4987704</v>
      </c>
      <c r="F28" s="29"/>
      <c r="G28" s="29"/>
      <c r="H28" s="94" t="s">
        <v>151</v>
      </c>
      <c r="I28" s="94" t="s">
        <v>151</v>
      </c>
      <c r="J28" s="94" t="s">
        <v>151</v>
      </c>
    </row>
    <row r="29" spans="1:13">
      <c r="A29" s="29" t="s">
        <v>193</v>
      </c>
      <c r="B29" s="29">
        <v>160</v>
      </c>
      <c r="C29" s="29"/>
      <c r="D29" s="93">
        <f>I29</f>
        <v>0</v>
      </c>
      <c r="E29" s="94" t="s">
        <v>151</v>
      </c>
      <c r="F29" s="94" t="s">
        <v>151</v>
      </c>
      <c r="G29" s="94" t="s">
        <v>151</v>
      </c>
      <c r="H29" s="94" t="s">
        <v>151</v>
      </c>
      <c r="I29" s="93">
        <f>I31</f>
        <v>0</v>
      </c>
      <c r="J29" s="93">
        <f>J31</f>
        <v>0</v>
      </c>
    </row>
    <row r="30" spans="1:13">
      <c r="A30" s="27" t="s">
        <v>93</v>
      </c>
      <c r="B30" s="94" t="s">
        <v>151</v>
      </c>
      <c r="C30" s="94" t="s">
        <v>151</v>
      </c>
      <c r="D30" s="94" t="s">
        <v>151</v>
      </c>
      <c r="E30" s="94" t="s">
        <v>151</v>
      </c>
      <c r="F30" s="94" t="s">
        <v>151</v>
      </c>
      <c r="G30" s="94" t="s">
        <v>151</v>
      </c>
      <c r="H30" s="94" t="s">
        <v>151</v>
      </c>
      <c r="I30" s="94" t="s">
        <v>151</v>
      </c>
      <c r="J30" s="94" t="s">
        <v>151</v>
      </c>
    </row>
    <row r="31" spans="1:13">
      <c r="A31" s="53"/>
      <c r="B31" s="29"/>
      <c r="C31" s="29"/>
      <c r="D31" s="95">
        <f>I31</f>
        <v>0</v>
      </c>
      <c r="E31" s="94" t="s">
        <v>151</v>
      </c>
      <c r="F31" s="94" t="s">
        <v>151</v>
      </c>
      <c r="G31" s="94" t="s">
        <v>151</v>
      </c>
      <c r="H31" s="94" t="s">
        <v>151</v>
      </c>
      <c r="I31" s="96"/>
      <c r="J31" s="29"/>
    </row>
    <row r="32" spans="1:13">
      <c r="A32" s="29" t="s">
        <v>194</v>
      </c>
      <c r="B32" s="29">
        <v>180</v>
      </c>
      <c r="C32" s="29"/>
      <c r="D32" s="93">
        <f>I32</f>
        <v>0</v>
      </c>
      <c r="E32" s="94" t="s">
        <v>151</v>
      </c>
      <c r="F32" s="94" t="s">
        <v>151</v>
      </c>
      <c r="G32" s="94" t="s">
        <v>151</v>
      </c>
      <c r="H32" s="94" t="s">
        <v>151</v>
      </c>
      <c r="I32" s="93">
        <f>I34</f>
        <v>0</v>
      </c>
      <c r="J32" s="93">
        <f>J34</f>
        <v>0</v>
      </c>
    </row>
    <row r="33" spans="1:15">
      <c r="A33" s="27" t="s">
        <v>93</v>
      </c>
      <c r="B33" s="94" t="s">
        <v>151</v>
      </c>
      <c r="C33" s="94" t="s">
        <v>151</v>
      </c>
      <c r="D33" s="94" t="s">
        <v>151</v>
      </c>
      <c r="E33" s="94" t="s">
        <v>151</v>
      </c>
      <c r="F33" s="94" t="s">
        <v>151</v>
      </c>
      <c r="G33" s="94" t="s">
        <v>151</v>
      </c>
      <c r="H33" s="94" t="s">
        <v>151</v>
      </c>
      <c r="I33" s="94" t="s">
        <v>151</v>
      </c>
      <c r="J33" s="94" t="s">
        <v>151</v>
      </c>
    </row>
    <row r="34" spans="1:15">
      <c r="A34" s="53"/>
      <c r="B34" s="29"/>
      <c r="C34" s="29"/>
      <c r="D34" s="95">
        <f>I34</f>
        <v>0</v>
      </c>
      <c r="E34" s="94" t="s">
        <v>151</v>
      </c>
      <c r="F34" s="94" t="s">
        <v>151</v>
      </c>
      <c r="G34" s="94" t="s">
        <v>151</v>
      </c>
      <c r="H34" s="94" t="s">
        <v>151</v>
      </c>
      <c r="I34" s="96"/>
      <c r="J34" s="29"/>
    </row>
    <row r="35" spans="1:15">
      <c r="A35" s="94" t="s">
        <v>151</v>
      </c>
      <c r="B35" s="94" t="s">
        <v>151</v>
      </c>
      <c r="C35" s="94" t="s">
        <v>151</v>
      </c>
      <c r="D35" s="94" t="s">
        <v>151</v>
      </c>
      <c r="E35" s="94" t="s">
        <v>151</v>
      </c>
      <c r="F35" s="94" t="s">
        <v>151</v>
      </c>
      <c r="G35" s="94" t="s">
        <v>151</v>
      </c>
      <c r="H35" s="94" t="s">
        <v>151</v>
      </c>
      <c r="I35" s="94" t="s">
        <v>151</v>
      </c>
      <c r="J35" s="94" t="s">
        <v>151</v>
      </c>
    </row>
    <row r="36" spans="1:15">
      <c r="A36" s="100" t="s">
        <v>74</v>
      </c>
      <c r="B36" s="29">
        <v>200</v>
      </c>
      <c r="C36" s="29" t="s">
        <v>73</v>
      </c>
      <c r="D36" s="93">
        <f>SUM(E36:I36)</f>
        <v>219292607.27000001</v>
      </c>
      <c r="E36" s="93">
        <f>SUM(E60,E57,E56,E51,E48,E37,)</f>
        <v>4987704</v>
      </c>
      <c r="F36" s="93">
        <f>SUM(F60,F57,F56,F51,F48,F37,F43,F44)</f>
        <v>0</v>
      </c>
      <c r="G36" s="93">
        <f>SUM(G60,G57,G56,G51,G48,G37,G43,G44)</f>
        <v>0</v>
      </c>
      <c r="H36" s="97">
        <f>SUM(H60,H57,H56,H51,H48,H37)</f>
        <v>203122172.55000001</v>
      </c>
      <c r="I36" s="93">
        <f>SUM(I60,I57,I56,I51,I48,I37)</f>
        <v>11182730.720000001</v>
      </c>
      <c r="J36" s="93">
        <f>SUM(J59,J57,J56,J51,J48,J37,J43,J44)</f>
        <v>0</v>
      </c>
    </row>
    <row r="37" spans="1:15" ht="30">
      <c r="A37" s="29" t="s">
        <v>75</v>
      </c>
      <c r="B37" s="29">
        <v>210</v>
      </c>
      <c r="C37" s="29">
        <v>110</v>
      </c>
      <c r="D37" s="93">
        <f>SUM(E37:I37)</f>
        <v>190287971.44</v>
      </c>
      <c r="E37" s="96">
        <f t="shared" ref="E37:J37" si="0">E39+E43+E44</f>
        <v>2784070.06</v>
      </c>
      <c r="F37" s="96">
        <f t="shared" si="0"/>
        <v>0</v>
      </c>
      <c r="G37" s="96">
        <f t="shared" si="0"/>
        <v>0</v>
      </c>
      <c r="H37" s="96">
        <f t="shared" si="0"/>
        <v>182130801.38</v>
      </c>
      <c r="I37" s="96">
        <f t="shared" si="0"/>
        <v>5373100</v>
      </c>
      <c r="J37" s="96">
        <f t="shared" si="0"/>
        <v>0</v>
      </c>
      <c r="L37" s="34" t="e">
        <f>IF(#REF!='Таблица 2.1'!E10,0,"ошибка")</f>
        <v>#REF!</v>
      </c>
      <c r="M37" s="1">
        <v>50915943.9956</v>
      </c>
    </row>
    <row r="38" spans="1:15">
      <c r="A38" s="27" t="s">
        <v>195</v>
      </c>
      <c r="B38" s="94"/>
      <c r="C38" s="94"/>
      <c r="D38" s="94"/>
      <c r="E38" s="94"/>
      <c r="F38" s="94" t="s">
        <v>151</v>
      </c>
      <c r="G38" s="94" t="s">
        <v>151</v>
      </c>
      <c r="H38" s="94"/>
      <c r="I38" s="94"/>
      <c r="J38" s="94"/>
    </row>
    <row r="39" spans="1:15">
      <c r="A39" s="28" t="s">
        <v>156</v>
      </c>
      <c r="B39" s="29"/>
      <c r="C39" s="98">
        <v>111211</v>
      </c>
      <c r="D39" s="95">
        <f t="shared" ref="D39:D48" si="1">E39+H39+I39</f>
        <v>146035308.33000001</v>
      </c>
      <c r="E39" s="96">
        <f t="shared" ref="E39:J39" si="2">E40+E41+E42</f>
        <v>2138302.66</v>
      </c>
      <c r="F39" s="96">
        <f t="shared" si="2"/>
        <v>0</v>
      </c>
      <c r="G39" s="96">
        <f t="shared" si="2"/>
        <v>0</v>
      </c>
      <c r="H39" s="96">
        <f t="shared" si="2"/>
        <v>139847005.67000002</v>
      </c>
      <c r="I39" s="96">
        <f t="shared" si="2"/>
        <v>4050000</v>
      </c>
      <c r="J39" s="96">
        <f t="shared" si="2"/>
        <v>0</v>
      </c>
      <c r="N39" s="1">
        <v>94.602540098751803</v>
      </c>
      <c r="O39" s="1">
        <v>5.3974599012481983</v>
      </c>
    </row>
    <row r="40" spans="1:15">
      <c r="A40" s="101" t="s">
        <v>176</v>
      </c>
      <c r="B40" s="29"/>
      <c r="C40" s="98"/>
      <c r="D40" s="95">
        <f t="shared" si="1"/>
        <v>11475400</v>
      </c>
      <c r="E40" s="96"/>
      <c r="F40" s="96"/>
      <c r="G40" s="96"/>
      <c r="H40" s="115">
        <v>11400400</v>
      </c>
      <c r="I40" s="96">
        <v>75000</v>
      </c>
      <c r="J40" s="96"/>
    </row>
    <row r="41" spans="1:15">
      <c r="A41" s="101" t="s">
        <v>177</v>
      </c>
      <c r="B41" s="29"/>
      <c r="C41" s="98"/>
      <c r="D41" s="95">
        <f t="shared" si="1"/>
        <v>111320420.34</v>
      </c>
      <c r="E41" s="96">
        <v>2138302.66</v>
      </c>
      <c r="F41" s="96"/>
      <c r="G41" s="96"/>
      <c r="H41" s="115">
        <v>105567117.68000001</v>
      </c>
      <c r="I41" s="96">
        <v>3615000</v>
      </c>
      <c r="J41" s="96"/>
      <c r="N41" s="1">
        <v>93.981226240890578</v>
      </c>
      <c r="O41" s="1">
        <v>6.0187737591094148</v>
      </c>
    </row>
    <row r="42" spans="1:15">
      <c r="A42" s="101" t="s">
        <v>172</v>
      </c>
      <c r="B42" s="29"/>
      <c r="C42" s="98"/>
      <c r="D42" s="95">
        <f t="shared" si="1"/>
        <v>23239487.989999998</v>
      </c>
      <c r="E42" s="96"/>
      <c r="F42" s="96"/>
      <c r="G42" s="96"/>
      <c r="H42" s="115">
        <v>22879487.989999998</v>
      </c>
      <c r="I42" s="96">
        <v>360000</v>
      </c>
      <c r="J42" s="96"/>
    </row>
    <row r="43" spans="1:15">
      <c r="A43" s="53" t="s">
        <v>95</v>
      </c>
      <c r="B43" s="99"/>
      <c r="C43" s="113">
        <v>112212</v>
      </c>
      <c r="D43" s="114">
        <f t="shared" si="1"/>
        <v>150000</v>
      </c>
      <c r="E43" s="115">
        <v>0</v>
      </c>
      <c r="F43" s="115"/>
      <c r="G43" s="115"/>
      <c r="H43" s="115">
        <v>50000</v>
      </c>
      <c r="I43" s="115">
        <v>100000</v>
      </c>
      <c r="J43" s="115">
        <v>0</v>
      </c>
      <c r="N43" s="1">
        <v>93.145990404386566</v>
      </c>
      <c r="O43" s="1">
        <v>6.8540095956134337</v>
      </c>
    </row>
    <row r="44" spans="1:15" ht="30">
      <c r="A44" s="28" t="s">
        <v>94</v>
      </c>
      <c r="B44" s="29"/>
      <c r="C44" s="98">
        <v>119213</v>
      </c>
      <c r="D44" s="95">
        <f t="shared" si="1"/>
        <v>44102663.109999992</v>
      </c>
      <c r="E44" s="96">
        <f t="shared" ref="E44:J44" si="3">E45+E46+E47</f>
        <v>645767.4</v>
      </c>
      <c r="F44" s="96">
        <f t="shared" si="3"/>
        <v>0</v>
      </c>
      <c r="G44" s="96">
        <f t="shared" si="3"/>
        <v>0</v>
      </c>
      <c r="H44" s="96">
        <f t="shared" si="3"/>
        <v>42233795.709999993</v>
      </c>
      <c r="I44" s="96">
        <f t="shared" si="3"/>
        <v>1223100</v>
      </c>
      <c r="J44" s="96">
        <f t="shared" si="3"/>
        <v>0</v>
      </c>
      <c r="N44" s="1">
        <v>80.070675039246467</v>
      </c>
      <c r="O44" s="1">
        <v>19.929324960753533</v>
      </c>
    </row>
    <row r="45" spans="1:15">
      <c r="A45" s="101" t="s">
        <v>176</v>
      </c>
      <c r="B45" s="29"/>
      <c r="C45" s="98"/>
      <c r="D45" s="95">
        <f t="shared" si="1"/>
        <v>3465570.8</v>
      </c>
      <c r="E45" s="96"/>
      <c r="F45" s="96"/>
      <c r="G45" s="96"/>
      <c r="H45" s="115">
        <v>3442920.8</v>
      </c>
      <c r="I45" s="96">
        <v>22650</v>
      </c>
      <c r="J45" s="96"/>
      <c r="M45" s="1">
        <v>50915944</v>
      </c>
    </row>
    <row r="46" spans="1:15">
      <c r="A46" s="101" t="s">
        <v>177</v>
      </c>
      <c r="B46" s="29"/>
      <c r="C46" s="98"/>
      <c r="D46" s="95">
        <f t="shared" si="1"/>
        <v>33618766.939999998</v>
      </c>
      <c r="E46" s="96">
        <v>645767.4</v>
      </c>
      <c r="F46" s="96"/>
      <c r="G46" s="96"/>
      <c r="H46" s="115">
        <v>31881269.539999999</v>
      </c>
      <c r="I46" s="96">
        <v>1091730</v>
      </c>
      <c r="J46" s="96"/>
    </row>
    <row r="47" spans="1:15">
      <c r="A47" s="101" t="s">
        <v>172</v>
      </c>
      <c r="B47" s="29"/>
      <c r="C47" s="98"/>
      <c r="D47" s="95">
        <f t="shared" si="1"/>
        <v>7018325.3700000001</v>
      </c>
      <c r="E47" s="96"/>
      <c r="F47" s="96"/>
      <c r="G47" s="96"/>
      <c r="H47" s="115">
        <v>6909605.3700000001</v>
      </c>
      <c r="I47" s="96">
        <v>108720</v>
      </c>
      <c r="J47" s="96"/>
    </row>
    <row r="48" spans="1:15" ht="30">
      <c r="A48" s="99" t="s">
        <v>76</v>
      </c>
      <c r="B48" s="29">
        <v>220</v>
      </c>
      <c r="C48" s="29"/>
      <c r="D48" s="93">
        <f t="shared" si="1"/>
        <v>110000</v>
      </c>
      <c r="E48" s="93">
        <f t="shared" ref="E48:J48" si="4">E50</f>
        <v>0</v>
      </c>
      <c r="F48" s="93">
        <f t="shared" si="4"/>
        <v>0</v>
      </c>
      <c r="G48" s="93">
        <f t="shared" si="4"/>
        <v>0</v>
      </c>
      <c r="H48" s="93">
        <f t="shared" si="4"/>
        <v>0</v>
      </c>
      <c r="I48" s="93">
        <f t="shared" si="4"/>
        <v>110000</v>
      </c>
      <c r="J48" s="93">
        <f t="shared" si="4"/>
        <v>0</v>
      </c>
      <c r="N48" s="1">
        <v>65.217321788261231</v>
      </c>
      <c r="O48" s="1">
        <v>34.782678211738776</v>
      </c>
    </row>
    <row r="49" spans="1:13">
      <c r="A49" s="27" t="s">
        <v>34</v>
      </c>
      <c r="B49" s="94" t="s">
        <v>151</v>
      </c>
      <c r="C49" s="94" t="s">
        <v>151</v>
      </c>
      <c r="D49" s="94" t="s">
        <v>151</v>
      </c>
      <c r="E49" s="94" t="s">
        <v>151</v>
      </c>
      <c r="F49" s="94" t="s">
        <v>151</v>
      </c>
      <c r="G49" s="94" t="s">
        <v>151</v>
      </c>
      <c r="H49" s="94" t="s">
        <v>151</v>
      </c>
      <c r="I49" s="94" t="s">
        <v>151</v>
      </c>
      <c r="J49" s="94" t="s">
        <v>151</v>
      </c>
    </row>
    <row r="50" spans="1:13">
      <c r="A50" s="27" t="s">
        <v>226</v>
      </c>
      <c r="B50" s="29"/>
      <c r="C50" s="98">
        <v>323226</v>
      </c>
      <c r="D50" s="95">
        <f>E50+H50+I50</f>
        <v>110000</v>
      </c>
      <c r="E50" s="29">
        <v>0</v>
      </c>
      <c r="F50" s="29">
        <v>0</v>
      </c>
      <c r="G50" s="29">
        <v>0</v>
      </c>
      <c r="H50" s="96">
        <v>0</v>
      </c>
      <c r="I50" s="96">
        <v>110000</v>
      </c>
      <c r="J50" s="96">
        <v>0</v>
      </c>
    </row>
    <row r="51" spans="1:13" ht="30">
      <c r="A51" s="99" t="s">
        <v>77</v>
      </c>
      <c r="B51" s="29">
        <v>230</v>
      </c>
      <c r="C51" s="98">
        <v>850</v>
      </c>
      <c r="D51" s="93">
        <f>E51+H51+I51</f>
        <v>2424846</v>
      </c>
      <c r="E51" s="93">
        <f t="shared" ref="E51:J51" si="5">E53+E54+E55</f>
        <v>0</v>
      </c>
      <c r="F51" s="93">
        <f t="shared" si="5"/>
        <v>0</v>
      </c>
      <c r="G51" s="93">
        <f t="shared" si="5"/>
        <v>0</v>
      </c>
      <c r="H51" s="93">
        <f t="shared" si="5"/>
        <v>2346846</v>
      </c>
      <c r="I51" s="93">
        <f t="shared" si="5"/>
        <v>78000</v>
      </c>
      <c r="J51" s="93">
        <f t="shared" si="5"/>
        <v>0</v>
      </c>
    </row>
    <row r="52" spans="1:13">
      <c r="A52" s="27" t="s">
        <v>34</v>
      </c>
      <c r="B52" s="94" t="s">
        <v>151</v>
      </c>
      <c r="C52" s="94" t="s">
        <v>151</v>
      </c>
      <c r="D52" s="94" t="s">
        <v>151</v>
      </c>
      <c r="E52" s="94" t="s">
        <v>151</v>
      </c>
      <c r="F52" s="94" t="s">
        <v>151</v>
      </c>
      <c r="G52" s="94" t="s">
        <v>151</v>
      </c>
      <c r="H52" s="94" t="s">
        <v>151</v>
      </c>
      <c r="I52" s="94" t="s">
        <v>151</v>
      </c>
      <c r="J52" s="94" t="s">
        <v>151</v>
      </c>
    </row>
    <row r="53" spans="1:13">
      <c r="A53" s="112"/>
      <c r="B53" s="111"/>
      <c r="C53" s="98">
        <v>851290</v>
      </c>
      <c r="D53" s="95">
        <f>E53+H53+I53</f>
        <v>1818846</v>
      </c>
      <c r="E53" s="96">
        <v>0</v>
      </c>
      <c r="F53" s="96">
        <v>0</v>
      </c>
      <c r="G53" s="96">
        <v>0</v>
      </c>
      <c r="H53" s="96">
        <v>1818846</v>
      </c>
      <c r="I53" s="96">
        <v>0</v>
      </c>
      <c r="J53" s="96">
        <v>0</v>
      </c>
    </row>
    <row r="54" spans="1:13">
      <c r="A54" s="112"/>
      <c r="B54" s="111"/>
      <c r="C54" s="98">
        <v>852290</v>
      </c>
      <c r="D54" s="95">
        <f>E54+H54+I54</f>
        <v>108000</v>
      </c>
      <c r="E54" s="96">
        <v>0</v>
      </c>
      <c r="F54" s="96">
        <v>0</v>
      </c>
      <c r="G54" s="96">
        <v>0</v>
      </c>
      <c r="H54" s="96">
        <v>108000</v>
      </c>
      <c r="I54" s="96">
        <v>0</v>
      </c>
      <c r="J54" s="96">
        <v>0</v>
      </c>
    </row>
    <row r="55" spans="1:13">
      <c r="A55" s="112"/>
      <c r="B55" s="111"/>
      <c r="C55" s="98">
        <v>853290</v>
      </c>
      <c r="D55" s="95">
        <f>E55+H55+I55</f>
        <v>498000</v>
      </c>
      <c r="E55" s="96">
        <v>0</v>
      </c>
      <c r="F55" s="96">
        <v>0</v>
      </c>
      <c r="G55" s="96">
        <v>0</v>
      </c>
      <c r="H55" s="96">
        <v>420000</v>
      </c>
      <c r="I55" s="96">
        <v>78000</v>
      </c>
      <c r="J55" s="96">
        <v>0</v>
      </c>
    </row>
    <row r="56" spans="1:13" ht="30">
      <c r="A56" s="99" t="s">
        <v>96</v>
      </c>
      <c r="B56" s="99">
        <v>240</v>
      </c>
      <c r="C56" s="113">
        <v>853296</v>
      </c>
      <c r="D56" s="97">
        <f>E56+H56+I56</f>
        <v>0</v>
      </c>
      <c r="E56" s="97">
        <v>0</v>
      </c>
      <c r="F56" s="97">
        <v>0</v>
      </c>
      <c r="G56" s="97">
        <v>0</v>
      </c>
      <c r="H56" s="97">
        <v>0</v>
      </c>
      <c r="I56" s="97">
        <v>0</v>
      </c>
      <c r="J56" s="97">
        <v>0</v>
      </c>
      <c r="L56" s="36" t="e">
        <f>#REF!+#REF!</f>
        <v>#REF!</v>
      </c>
      <c r="M56" s="36" t="e">
        <f>L56-#REF!</f>
        <v>#REF!</v>
      </c>
    </row>
    <row r="57" spans="1:13" ht="30">
      <c r="A57" s="29" t="s">
        <v>78</v>
      </c>
      <c r="B57" s="29">
        <v>250</v>
      </c>
      <c r="C57" s="26"/>
      <c r="D57" s="93">
        <f>E57+H57+I57</f>
        <v>1363451.79</v>
      </c>
      <c r="E57" s="93">
        <v>0</v>
      </c>
      <c r="F57" s="93">
        <v>0</v>
      </c>
      <c r="G57" s="93">
        <v>0</v>
      </c>
      <c r="H57" s="93">
        <f>H59</f>
        <v>1363451.79</v>
      </c>
      <c r="I57" s="93">
        <f>I59</f>
        <v>0</v>
      </c>
      <c r="J57" s="93">
        <v>0</v>
      </c>
    </row>
    <row r="58" spans="1:13">
      <c r="A58" s="27" t="s">
        <v>35</v>
      </c>
      <c r="B58" s="29"/>
      <c r="C58" s="98"/>
      <c r="D58" s="95"/>
      <c r="E58" s="96"/>
      <c r="F58" s="96"/>
      <c r="G58" s="96"/>
      <c r="H58" s="96"/>
      <c r="I58" s="96"/>
      <c r="J58" s="96"/>
    </row>
    <row r="59" spans="1:13" ht="30">
      <c r="A59" s="27" t="s">
        <v>227</v>
      </c>
      <c r="B59" s="29"/>
      <c r="C59" s="123">
        <v>113226</v>
      </c>
      <c r="D59" s="95">
        <f>E59+H59+I59</f>
        <v>1363451.79</v>
      </c>
      <c r="E59" s="96">
        <v>0</v>
      </c>
      <c r="F59" s="96">
        <v>0</v>
      </c>
      <c r="G59" s="96">
        <v>0</v>
      </c>
      <c r="H59" s="96">
        <v>1363451.79</v>
      </c>
      <c r="I59" s="96">
        <v>0</v>
      </c>
      <c r="J59" s="96">
        <v>0</v>
      </c>
    </row>
    <row r="60" spans="1:13" ht="30">
      <c r="A60" s="29" t="s">
        <v>79</v>
      </c>
      <c r="B60" s="29">
        <v>260</v>
      </c>
      <c r="C60" s="29">
        <v>240</v>
      </c>
      <c r="D60" s="93">
        <f t="shared" ref="D60:J60" si="6">D62+D66</f>
        <v>25106338.039999999</v>
      </c>
      <c r="E60" s="93">
        <f t="shared" si="6"/>
        <v>2203633.94</v>
      </c>
      <c r="F60" s="93">
        <f t="shared" si="6"/>
        <v>0</v>
      </c>
      <c r="G60" s="93">
        <f t="shared" si="6"/>
        <v>0</v>
      </c>
      <c r="H60" s="93">
        <f t="shared" si="6"/>
        <v>17281073.380000003</v>
      </c>
      <c r="I60" s="93">
        <f t="shared" si="6"/>
        <v>5621630.7200000007</v>
      </c>
      <c r="J60" s="93">
        <f t="shared" si="6"/>
        <v>0</v>
      </c>
    </row>
    <row r="61" spans="1:13">
      <c r="A61" s="27" t="s">
        <v>35</v>
      </c>
      <c r="B61" s="94" t="s">
        <v>151</v>
      </c>
      <c r="C61" s="94" t="s">
        <v>151</v>
      </c>
      <c r="D61" s="94" t="s">
        <v>151</v>
      </c>
      <c r="E61" s="94" t="s">
        <v>151</v>
      </c>
      <c r="F61" s="94" t="s">
        <v>151</v>
      </c>
      <c r="G61" s="94" t="s">
        <v>151</v>
      </c>
      <c r="H61" s="94" t="s">
        <v>151</v>
      </c>
      <c r="I61" s="94" t="s">
        <v>151</v>
      </c>
      <c r="J61" s="94" t="s">
        <v>151</v>
      </c>
    </row>
    <row r="62" spans="1:13" ht="60">
      <c r="A62" s="28" t="s">
        <v>158</v>
      </c>
      <c r="B62" s="29"/>
      <c r="C62" s="98">
        <v>243</v>
      </c>
      <c r="D62" s="95">
        <f t="shared" ref="D62:J62" si="7">D63+D64+D65</f>
        <v>0</v>
      </c>
      <c r="E62" s="96">
        <f t="shared" si="7"/>
        <v>0</v>
      </c>
      <c r="F62" s="96">
        <f t="shared" si="7"/>
        <v>0</v>
      </c>
      <c r="G62" s="96">
        <f t="shared" si="7"/>
        <v>0</v>
      </c>
      <c r="H62" s="96">
        <f t="shared" si="7"/>
        <v>0</v>
      </c>
      <c r="I62" s="96">
        <f t="shared" si="7"/>
        <v>0</v>
      </c>
      <c r="J62" s="96">
        <f t="shared" si="7"/>
        <v>0</v>
      </c>
    </row>
    <row r="63" spans="1:13" ht="30" customHeight="1">
      <c r="A63" s="28" t="s">
        <v>101</v>
      </c>
      <c r="B63" s="29"/>
      <c r="C63" s="98">
        <v>243225</v>
      </c>
      <c r="D63" s="95">
        <f>SUM(E63:I63)</f>
        <v>0</v>
      </c>
      <c r="E63" s="96"/>
      <c r="F63" s="96"/>
      <c r="G63" s="96"/>
      <c r="H63" s="96"/>
      <c r="I63" s="96"/>
      <c r="J63" s="96"/>
    </row>
    <row r="64" spans="1:13">
      <c r="A64" s="28" t="s">
        <v>102</v>
      </c>
      <c r="B64" s="29"/>
      <c r="C64" s="98">
        <v>243226</v>
      </c>
      <c r="D64" s="95">
        <f>SUM(E64:I64)</f>
        <v>0</v>
      </c>
      <c r="E64" s="96"/>
      <c r="F64" s="96"/>
      <c r="G64" s="96"/>
      <c r="H64" s="96"/>
      <c r="I64" s="96"/>
      <c r="J64" s="96"/>
    </row>
    <row r="65" spans="1:10" ht="30">
      <c r="A65" s="28" t="s">
        <v>104</v>
      </c>
      <c r="B65" s="29"/>
      <c r="C65" s="98">
        <v>243310</v>
      </c>
      <c r="D65" s="95">
        <f>SUM(E65:I65)</f>
        <v>0</v>
      </c>
      <c r="E65" s="96"/>
      <c r="F65" s="96"/>
      <c r="G65" s="96"/>
      <c r="H65" s="96"/>
      <c r="I65" s="96"/>
      <c r="J65" s="96"/>
    </row>
    <row r="66" spans="1:10" ht="30">
      <c r="A66" s="28" t="s">
        <v>159</v>
      </c>
      <c r="B66" s="29"/>
      <c r="C66" s="98">
        <v>244</v>
      </c>
      <c r="D66" s="95">
        <f t="shared" ref="D66:J66" si="8">D67+D69+D68+D70+D71+D72+D73+D74+D75</f>
        <v>25106338.039999999</v>
      </c>
      <c r="E66" s="96">
        <f t="shared" si="8"/>
        <v>2203633.94</v>
      </c>
      <c r="F66" s="96">
        <f t="shared" si="8"/>
        <v>0</v>
      </c>
      <c r="G66" s="96">
        <f t="shared" si="8"/>
        <v>0</v>
      </c>
      <c r="H66" s="96">
        <f t="shared" si="8"/>
        <v>17281073.380000003</v>
      </c>
      <c r="I66" s="96">
        <f t="shared" si="8"/>
        <v>5621630.7200000007</v>
      </c>
      <c r="J66" s="96">
        <f t="shared" si="8"/>
        <v>0</v>
      </c>
    </row>
    <row r="67" spans="1:10">
      <c r="A67" s="28" t="s">
        <v>97</v>
      </c>
      <c r="B67" s="29"/>
      <c r="C67" s="98">
        <v>244221</v>
      </c>
      <c r="D67" s="95">
        <f t="shared" ref="D67:D81" si="9">SUM(E67:I67)</f>
        <v>1060264</v>
      </c>
      <c r="E67" s="96"/>
      <c r="F67" s="96"/>
      <c r="G67" s="96">
        <v>0</v>
      </c>
      <c r="H67" s="115">
        <v>936264</v>
      </c>
      <c r="I67" s="96">
        <v>124000</v>
      </c>
      <c r="J67" s="96">
        <v>0</v>
      </c>
    </row>
    <row r="68" spans="1:10">
      <c r="A68" s="28" t="s">
        <v>98</v>
      </c>
      <c r="B68" s="29"/>
      <c r="C68" s="98">
        <v>244222</v>
      </c>
      <c r="D68" s="95">
        <f t="shared" si="9"/>
        <v>20000</v>
      </c>
      <c r="E68" s="96">
        <v>0</v>
      </c>
      <c r="F68" s="96">
        <v>0</v>
      </c>
      <c r="G68" s="96">
        <v>0</v>
      </c>
      <c r="H68" s="115">
        <v>0</v>
      </c>
      <c r="I68" s="96">
        <v>20000</v>
      </c>
      <c r="J68" s="96">
        <v>0</v>
      </c>
    </row>
    <row r="69" spans="1:10">
      <c r="A69" s="28" t="s">
        <v>99</v>
      </c>
      <c r="B69" s="29"/>
      <c r="C69" s="98">
        <v>244223</v>
      </c>
      <c r="D69" s="95">
        <f t="shared" si="9"/>
        <v>7627592</v>
      </c>
      <c r="E69" s="96">
        <v>0</v>
      </c>
      <c r="F69" s="96">
        <v>0</v>
      </c>
      <c r="G69" s="96">
        <v>0</v>
      </c>
      <c r="H69" s="115">
        <v>7577592</v>
      </c>
      <c r="I69" s="96">
        <v>50000</v>
      </c>
      <c r="J69" s="96">
        <v>0</v>
      </c>
    </row>
    <row r="70" spans="1:10" ht="30">
      <c r="A70" s="28" t="s">
        <v>100</v>
      </c>
      <c r="B70" s="29"/>
      <c r="C70" s="98">
        <v>244224</v>
      </c>
      <c r="D70" s="95">
        <f t="shared" si="9"/>
        <v>96452</v>
      </c>
      <c r="E70" s="96">
        <v>0</v>
      </c>
      <c r="F70" s="96">
        <v>0</v>
      </c>
      <c r="G70" s="96">
        <v>0</v>
      </c>
      <c r="H70" s="115">
        <v>96452</v>
      </c>
      <c r="I70" s="96">
        <v>0</v>
      </c>
      <c r="J70" s="96">
        <v>0</v>
      </c>
    </row>
    <row r="71" spans="1:10" ht="30">
      <c r="A71" s="28" t="s">
        <v>101</v>
      </c>
      <c r="B71" s="29"/>
      <c r="C71" s="98">
        <v>244225</v>
      </c>
      <c r="D71" s="95">
        <f t="shared" si="9"/>
        <v>2670032</v>
      </c>
      <c r="E71" s="96">
        <v>0</v>
      </c>
      <c r="F71" s="96">
        <v>0</v>
      </c>
      <c r="G71" s="96">
        <v>0</v>
      </c>
      <c r="H71" s="115">
        <v>1404032</v>
      </c>
      <c r="I71" s="115">
        <v>1266000</v>
      </c>
      <c r="J71" s="96">
        <v>0</v>
      </c>
    </row>
    <row r="72" spans="1:10">
      <c r="A72" s="28" t="s">
        <v>102</v>
      </c>
      <c r="B72" s="29"/>
      <c r="C72" s="98">
        <v>244226</v>
      </c>
      <c r="D72" s="95">
        <f t="shared" si="9"/>
        <v>1427588</v>
      </c>
      <c r="E72" s="96">
        <v>0</v>
      </c>
      <c r="F72" s="96">
        <v>0</v>
      </c>
      <c r="G72" s="96">
        <v>0</v>
      </c>
      <c r="H72" s="115">
        <v>890176.63</v>
      </c>
      <c r="I72" s="115">
        <v>537411.37</v>
      </c>
      <c r="J72" s="96">
        <v>0</v>
      </c>
    </row>
    <row r="73" spans="1:10">
      <c r="A73" s="28" t="s">
        <v>103</v>
      </c>
      <c r="B73" s="29"/>
      <c r="C73" s="98">
        <v>244290</v>
      </c>
      <c r="D73" s="95">
        <f t="shared" si="9"/>
        <v>0</v>
      </c>
      <c r="E73" s="96"/>
      <c r="F73" s="96"/>
      <c r="G73" s="96"/>
      <c r="H73" s="122"/>
      <c r="I73" s="122"/>
      <c r="J73" s="96"/>
    </row>
    <row r="74" spans="1:10" ht="30">
      <c r="A74" s="28" t="s">
        <v>104</v>
      </c>
      <c r="B74" s="29"/>
      <c r="C74" s="98">
        <v>244310</v>
      </c>
      <c r="D74" s="95">
        <f t="shared" si="9"/>
        <v>287988.63</v>
      </c>
      <c r="E74" s="96">
        <v>0</v>
      </c>
      <c r="F74" s="96">
        <v>0</v>
      </c>
      <c r="G74" s="96">
        <v>0</v>
      </c>
      <c r="H74" s="115">
        <v>24500</v>
      </c>
      <c r="I74" s="115">
        <v>263488.63</v>
      </c>
      <c r="J74" s="96">
        <v>0</v>
      </c>
    </row>
    <row r="75" spans="1:10" ht="30">
      <c r="A75" s="28" t="s">
        <v>105</v>
      </c>
      <c r="B75" s="29"/>
      <c r="C75" s="98">
        <v>244340</v>
      </c>
      <c r="D75" s="95">
        <f t="shared" si="9"/>
        <v>11916421.41</v>
      </c>
      <c r="E75" s="96">
        <v>2203633.94</v>
      </c>
      <c r="F75" s="96">
        <v>0</v>
      </c>
      <c r="G75" s="96">
        <v>0</v>
      </c>
      <c r="H75" s="115">
        <v>6352056.75</v>
      </c>
      <c r="I75" s="115">
        <v>3360730.72</v>
      </c>
      <c r="J75" s="96">
        <v>0</v>
      </c>
    </row>
    <row r="76" spans="1:10" ht="30">
      <c r="A76" s="99" t="s">
        <v>80</v>
      </c>
      <c r="B76" s="99">
        <v>300</v>
      </c>
      <c r="C76" s="99" t="s">
        <v>151</v>
      </c>
      <c r="D76" s="114">
        <f t="shared" si="9"/>
        <v>219292607.27000001</v>
      </c>
      <c r="E76" s="115">
        <v>4987704</v>
      </c>
      <c r="F76" s="115">
        <v>0</v>
      </c>
      <c r="G76" s="115">
        <v>0</v>
      </c>
      <c r="H76" s="115">
        <v>203122172.55000001</v>
      </c>
      <c r="I76" s="115">
        <v>11182730.720000001</v>
      </c>
      <c r="J76" s="115">
        <v>0</v>
      </c>
    </row>
    <row r="77" spans="1:10">
      <c r="A77" s="118" t="s">
        <v>106</v>
      </c>
      <c r="B77" s="99">
        <v>310</v>
      </c>
      <c r="C77" s="99" t="s">
        <v>151</v>
      </c>
      <c r="D77" s="114">
        <f t="shared" si="9"/>
        <v>0</v>
      </c>
      <c r="E77" s="115"/>
      <c r="F77" s="115"/>
      <c r="G77" s="115"/>
      <c r="H77" s="115"/>
      <c r="I77" s="115"/>
      <c r="J77" s="115"/>
    </row>
    <row r="78" spans="1:10">
      <c r="A78" s="118" t="s">
        <v>81</v>
      </c>
      <c r="B78" s="99">
        <v>320</v>
      </c>
      <c r="C78" s="99" t="s">
        <v>151</v>
      </c>
      <c r="D78" s="114">
        <f t="shared" si="9"/>
        <v>0</v>
      </c>
      <c r="E78" s="115"/>
      <c r="F78" s="115"/>
      <c r="G78" s="115"/>
      <c r="H78" s="115"/>
      <c r="I78" s="115"/>
      <c r="J78" s="115"/>
    </row>
    <row r="79" spans="1:10">
      <c r="A79" s="99" t="s">
        <v>82</v>
      </c>
      <c r="B79" s="99">
        <v>400</v>
      </c>
      <c r="C79" s="99" t="s">
        <v>151</v>
      </c>
      <c r="D79" s="114">
        <f t="shared" si="9"/>
        <v>219292607.27000001</v>
      </c>
      <c r="E79" s="115">
        <v>4987704</v>
      </c>
      <c r="F79" s="115">
        <v>0</v>
      </c>
      <c r="G79" s="115">
        <v>0</v>
      </c>
      <c r="H79" s="115">
        <v>203122172.55000001</v>
      </c>
      <c r="I79" s="115">
        <v>11182730.720000001</v>
      </c>
      <c r="J79" s="115">
        <v>0</v>
      </c>
    </row>
    <row r="80" spans="1:10" ht="30">
      <c r="A80" s="27" t="s">
        <v>107</v>
      </c>
      <c r="B80" s="29">
        <v>410</v>
      </c>
      <c r="C80" s="29" t="s">
        <v>151</v>
      </c>
      <c r="D80" s="95">
        <f t="shared" si="9"/>
        <v>0</v>
      </c>
      <c r="E80" s="96"/>
      <c r="F80" s="96"/>
      <c r="G80" s="96"/>
      <c r="H80" s="96"/>
      <c r="I80" s="96"/>
      <c r="J80" s="96"/>
    </row>
    <row r="81" spans="1:10">
      <c r="A81" s="27" t="s">
        <v>83</v>
      </c>
      <c r="B81" s="29">
        <v>420</v>
      </c>
      <c r="C81" s="29" t="s">
        <v>151</v>
      </c>
      <c r="D81" s="95">
        <f t="shared" si="9"/>
        <v>0</v>
      </c>
      <c r="E81" s="96"/>
      <c r="F81" s="96"/>
      <c r="G81" s="96"/>
      <c r="H81" s="96"/>
      <c r="I81" s="96"/>
      <c r="J81" s="96"/>
    </row>
    <row r="82" spans="1:10">
      <c r="A82" s="99" t="s">
        <v>84</v>
      </c>
      <c r="B82" s="99">
        <v>500</v>
      </c>
      <c r="C82" s="99" t="s">
        <v>73</v>
      </c>
      <c r="D82" s="97">
        <f>SUM(H82:I82)</f>
        <v>0</v>
      </c>
      <c r="E82" s="96">
        <v>0</v>
      </c>
      <c r="F82" s="96">
        <v>0</v>
      </c>
      <c r="G82" s="96">
        <v>0</v>
      </c>
      <c r="H82" s="96">
        <v>0</v>
      </c>
      <c r="I82" s="96">
        <v>0</v>
      </c>
      <c r="J82" s="96">
        <v>0</v>
      </c>
    </row>
    <row r="83" spans="1:10">
      <c r="A83" s="99" t="s">
        <v>85</v>
      </c>
      <c r="B83" s="99">
        <v>600</v>
      </c>
      <c r="C83" s="99" t="s">
        <v>73</v>
      </c>
      <c r="D83" s="97">
        <f>D82+D11-D36</f>
        <v>0</v>
      </c>
      <c r="E83" s="115">
        <v>0</v>
      </c>
      <c r="F83" s="115">
        <v>0</v>
      </c>
      <c r="G83" s="115">
        <v>0</v>
      </c>
      <c r="H83" s="115">
        <v>0</v>
      </c>
      <c r="I83" s="115">
        <v>0</v>
      </c>
      <c r="J83" s="115">
        <v>0</v>
      </c>
    </row>
  </sheetData>
  <mergeCells count="13">
    <mergeCell ref="A2:J2"/>
    <mergeCell ref="A3:J3"/>
    <mergeCell ref="A6:A9"/>
    <mergeCell ref="B6:B9"/>
    <mergeCell ref="C6:C9"/>
    <mergeCell ref="D6:J6"/>
    <mergeCell ref="D7:D9"/>
    <mergeCell ref="E7:J7"/>
    <mergeCell ref="E8:E9"/>
    <mergeCell ref="F8:F9"/>
    <mergeCell ref="G8:G9"/>
    <mergeCell ref="H8:H9"/>
    <mergeCell ref="I8:J8"/>
  </mergeCells>
  <printOptions horizontalCentered="1"/>
  <pageMargins left="0.19685039370078741" right="0.19685039370078741" top="0.19685039370078741" bottom="0.19685039370078741" header="0" footer="0"/>
  <pageSetup paperSize="9" scale="63" fitToHeight="5" orientation="portrait" verticalDpi="0" r:id="rId1"/>
</worksheet>
</file>

<file path=xl/worksheets/sheet7.xml><?xml version="1.0" encoding="utf-8"?>
<worksheet xmlns="http://schemas.openxmlformats.org/spreadsheetml/2006/main" xmlns:r="http://schemas.openxmlformats.org/officeDocument/2006/relationships">
  <sheetPr>
    <pageSetUpPr fitToPage="1"/>
  </sheetPr>
  <dimension ref="A1:T83"/>
  <sheetViews>
    <sheetView zoomScaleNormal="100" workbookViewId="0">
      <selection activeCell="K56" sqref="K56"/>
    </sheetView>
  </sheetViews>
  <sheetFormatPr defaultRowHeight="15.75"/>
  <cols>
    <col min="1" max="1" width="35.85546875" style="1" customWidth="1"/>
    <col min="2" max="2" width="7.140625" style="1" customWidth="1"/>
    <col min="3" max="3" width="11.5703125" style="1" customWidth="1"/>
    <col min="4" max="4" width="15.85546875" style="1" customWidth="1"/>
    <col min="5" max="5" width="12.7109375" style="1" customWidth="1"/>
    <col min="6" max="6" width="17.5703125" style="1" customWidth="1"/>
    <col min="7" max="7" width="9.85546875" style="1" customWidth="1"/>
    <col min="8" max="8" width="18" style="1" customWidth="1"/>
    <col min="9" max="9" width="15" style="1" customWidth="1"/>
    <col min="10" max="10" width="13.5703125" style="1" customWidth="1"/>
    <col min="11" max="11" width="9.140625" style="1"/>
    <col min="12" max="12" width="15.42578125" style="1" hidden="1" customWidth="1"/>
    <col min="13" max="13" width="14.28515625" style="1" hidden="1" customWidth="1"/>
    <col min="14" max="14" width="26.5703125" style="1" hidden="1" customWidth="1"/>
    <col min="15" max="15" width="14.28515625" style="1" hidden="1" customWidth="1"/>
    <col min="16" max="16" width="0" style="1" hidden="1" customWidth="1"/>
    <col min="17" max="17" width="15.140625" style="1" hidden="1" customWidth="1"/>
    <col min="18" max="18" width="16.42578125" style="1" hidden="1" customWidth="1"/>
    <col min="19" max="19" width="13.42578125" style="1" hidden="1" customWidth="1"/>
    <col min="20" max="20" width="12.42578125" style="1" hidden="1" customWidth="1"/>
    <col min="21" max="16384" width="9.140625" style="1"/>
  </cols>
  <sheetData>
    <row r="1" spans="1:15" ht="18.75">
      <c r="I1" s="12" t="s">
        <v>118</v>
      </c>
    </row>
    <row r="2" spans="1:15" s="108" customFormat="1" ht="18.75">
      <c r="A2" s="169" t="s">
        <v>210</v>
      </c>
      <c r="B2" s="169"/>
      <c r="C2" s="169"/>
      <c r="D2" s="169"/>
      <c r="E2" s="169"/>
      <c r="F2" s="169"/>
      <c r="G2" s="169"/>
      <c r="H2" s="169"/>
      <c r="I2" s="169"/>
      <c r="J2" s="169"/>
    </row>
    <row r="3" spans="1:15" s="108" customFormat="1" ht="18.75">
      <c r="A3" s="169" t="s">
        <v>216</v>
      </c>
      <c r="B3" s="169"/>
      <c r="C3" s="169"/>
      <c r="D3" s="169"/>
      <c r="E3" s="169"/>
      <c r="F3" s="169"/>
      <c r="G3" s="169"/>
      <c r="H3" s="169"/>
      <c r="I3" s="169"/>
      <c r="J3" s="169"/>
    </row>
    <row r="6" spans="1:15" ht="45.75" customHeight="1">
      <c r="A6" s="163" t="s">
        <v>31</v>
      </c>
      <c r="B6" s="163" t="s">
        <v>69</v>
      </c>
      <c r="C6" s="163" t="s">
        <v>86</v>
      </c>
      <c r="D6" s="166" t="s">
        <v>87</v>
      </c>
      <c r="E6" s="167"/>
      <c r="F6" s="167"/>
      <c r="G6" s="167"/>
      <c r="H6" s="167"/>
      <c r="I6" s="167"/>
      <c r="J6" s="168"/>
    </row>
    <row r="7" spans="1:15">
      <c r="A7" s="164"/>
      <c r="B7" s="164"/>
      <c r="C7" s="164"/>
      <c r="D7" s="163" t="s">
        <v>70</v>
      </c>
      <c r="E7" s="166" t="s">
        <v>35</v>
      </c>
      <c r="F7" s="167"/>
      <c r="G7" s="167"/>
      <c r="H7" s="167"/>
      <c r="I7" s="167"/>
      <c r="J7" s="168"/>
    </row>
    <row r="8" spans="1:15" ht="63" customHeight="1">
      <c r="A8" s="164"/>
      <c r="B8" s="164"/>
      <c r="C8" s="164"/>
      <c r="D8" s="164"/>
      <c r="E8" s="163" t="s">
        <v>88</v>
      </c>
      <c r="F8" s="163" t="s">
        <v>89</v>
      </c>
      <c r="G8" s="163" t="s">
        <v>90</v>
      </c>
      <c r="H8" s="163" t="s">
        <v>91</v>
      </c>
      <c r="I8" s="166" t="s">
        <v>92</v>
      </c>
      <c r="J8" s="168"/>
    </row>
    <row r="9" spans="1:15" ht="102.75" customHeight="1">
      <c r="A9" s="165"/>
      <c r="B9" s="165"/>
      <c r="C9" s="165"/>
      <c r="D9" s="165"/>
      <c r="E9" s="165"/>
      <c r="F9" s="165"/>
      <c r="G9" s="165"/>
      <c r="H9" s="165"/>
      <c r="I9" s="26" t="s">
        <v>70</v>
      </c>
      <c r="J9" s="26" t="s">
        <v>71</v>
      </c>
    </row>
    <row r="10" spans="1:15">
      <c r="A10" s="26">
        <v>1</v>
      </c>
      <c r="B10" s="26">
        <v>2</v>
      </c>
      <c r="C10" s="26">
        <v>3</v>
      </c>
      <c r="D10" s="26">
        <v>4</v>
      </c>
      <c r="E10" s="26">
        <v>5</v>
      </c>
      <c r="F10" s="26">
        <v>6</v>
      </c>
      <c r="G10" s="26">
        <v>7</v>
      </c>
      <c r="H10" s="26">
        <v>8</v>
      </c>
      <c r="I10" s="26">
        <v>9</v>
      </c>
      <c r="J10" s="26">
        <v>10</v>
      </c>
    </row>
    <row r="11" spans="1:15">
      <c r="A11" s="100" t="s">
        <v>72</v>
      </c>
      <c r="B11" s="29">
        <v>100</v>
      </c>
      <c r="C11" s="29">
        <v>100</v>
      </c>
      <c r="D11" s="93">
        <f>E11+F11+G11+H11+I11</f>
        <v>219292607.27000001</v>
      </c>
      <c r="E11" s="93">
        <f>E26</f>
        <v>4987704</v>
      </c>
      <c r="F11" s="93">
        <f>F26</f>
        <v>0</v>
      </c>
      <c r="G11" s="93">
        <f>G26</f>
        <v>0</v>
      </c>
      <c r="H11" s="97">
        <v>203122172.55000001</v>
      </c>
      <c r="I11" s="93">
        <f>I13+I16+I20+I23+I29+I32</f>
        <v>11182730.720000001</v>
      </c>
      <c r="J11" s="93">
        <f>J13+J16+J20+J23+J29+J32</f>
        <v>0</v>
      </c>
    </row>
    <row r="12" spans="1:15">
      <c r="A12" s="27" t="s">
        <v>93</v>
      </c>
      <c r="B12" s="94" t="s">
        <v>151</v>
      </c>
      <c r="C12" s="94" t="s">
        <v>151</v>
      </c>
      <c r="D12" s="94" t="s">
        <v>151</v>
      </c>
      <c r="E12" s="94" t="s">
        <v>151</v>
      </c>
      <c r="F12" s="94" t="s">
        <v>151</v>
      </c>
      <c r="G12" s="94" t="s">
        <v>151</v>
      </c>
      <c r="H12" s="94" t="s">
        <v>151</v>
      </c>
      <c r="I12" s="94" t="s">
        <v>151</v>
      </c>
      <c r="J12" s="94" t="s">
        <v>151</v>
      </c>
      <c r="L12" s="37"/>
      <c r="M12" s="37"/>
      <c r="N12" s="37"/>
      <c r="O12" s="37"/>
    </row>
    <row r="13" spans="1:15">
      <c r="A13" s="29" t="s">
        <v>183</v>
      </c>
      <c r="B13" s="29">
        <v>110</v>
      </c>
      <c r="C13" s="29">
        <v>120</v>
      </c>
      <c r="D13" s="93">
        <f>I13</f>
        <v>352000</v>
      </c>
      <c r="E13" s="94" t="s">
        <v>151</v>
      </c>
      <c r="F13" s="94" t="s">
        <v>151</v>
      </c>
      <c r="G13" s="94" t="s">
        <v>151</v>
      </c>
      <c r="H13" s="94" t="s">
        <v>151</v>
      </c>
      <c r="I13" s="93">
        <f>I15</f>
        <v>352000</v>
      </c>
      <c r="J13" s="93">
        <f>J15+J16</f>
        <v>0</v>
      </c>
    </row>
    <row r="14" spans="1:15">
      <c r="A14" s="27" t="s">
        <v>185</v>
      </c>
      <c r="B14" s="94" t="s">
        <v>151</v>
      </c>
      <c r="C14" s="94" t="s">
        <v>151</v>
      </c>
      <c r="D14" s="94" t="s">
        <v>151</v>
      </c>
      <c r="E14" s="94" t="s">
        <v>151</v>
      </c>
      <c r="F14" s="94" t="s">
        <v>151</v>
      </c>
      <c r="G14" s="94" t="s">
        <v>151</v>
      </c>
      <c r="H14" s="94" t="s">
        <v>151</v>
      </c>
      <c r="I14" s="94" t="s">
        <v>151</v>
      </c>
      <c r="J14" s="94" t="s">
        <v>151</v>
      </c>
    </row>
    <row r="15" spans="1:15" ht="30">
      <c r="A15" s="102" t="s">
        <v>186</v>
      </c>
      <c r="B15" s="103"/>
      <c r="C15" s="103">
        <v>120</v>
      </c>
      <c r="D15" s="95">
        <f>I15</f>
        <v>352000</v>
      </c>
      <c r="E15" s="104" t="s">
        <v>151</v>
      </c>
      <c r="F15" s="104" t="s">
        <v>151</v>
      </c>
      <c r="G15" s="104" t="s">
        <v>151</v>
      </c>
      <c r="H15" s="104" t="s">
        <v>151</v>
      </c>
      <c r="I15" s="95">
        <v>352000</v>
      </c>
      <c r="J15" s="103"/>
    </row>
    <row r="16" spans="1:15">
      <c r="A16" s="29" t="s">
        <v>184</v>
      </c>
      <c r="B16" s="29">
        <v>120</v>
      </c>
      <c r="C16" s="29">
        <v>130</v>
      </c>
      <c r="D16" s="93">
        <f>I16</f>
        <v>10830730.720000001</v>
      </c>
      <c r="E16" s="94" t="s">
        <v>151</v>
      </c>
      <c r="F16" s="94" t="s">
        <v>151</v>
      </c>
      <c r="G16" s="94" t="s">
        <v>151</v>
      </c>
      <c r="H16" s="94" t="s">
        <v>151</v>
      </c>
      <c r="I16" s="93">
        <f>I18+I19</f>
        <v>10830730.720000001</v>
      </c>
      <c r="J16" s="93">
        <f>J18+J19</f>
        <v>0</v>
      </c>
    </row>
    <row r="17" spans="1:13">
      <c r="A17" s="27" t="s">
        <v>187</v>
      </c>
      <c r="B17" s="94" t="s">
        <v>151</v>
      </c>
      <c r="C17" s="94" t="s">
        <v>151</v>
      </c>
      <c r="D17" s="94" t="s">
        <v>151</v>
      </c>
      <c r="E17" s="94" t="s">
        <v>151</v>
      </c>
      <c r="F17" s="94" t="s">
        <v>151</v>
      </c>
      <c r="G17" s="94" t="s">
        <v>151</v>
      </c>
      <c r="H17" s="94" t="s">
        <v>151</v>
      </c>
      <c r="I17" s="94" t="s">
        <v>151</v>
      </c>
      <c r="J17" s="94" t="s">
        <v>151</v>
      </c>
    </row>
    <row r="18" spans="1:13" ht="30">
      <c r="A18" s="106" t="s">
        <v>188</v>
      </c>
      <c r="B18" s="103"/>
      <c r="C18" s="103">
        <v>130</v>
      </c>
      <c r="D18" s="95">
        <f>I18</f>
        <v>9460730.7200000007</v>
      </c>
      <c r="E18" s="104" t="s">
        <v>151</v>
      </c>
      <c r="F18" s="104" t="s">
        <v>151</v>
      </c>
      <c r="G18" s="104" t="s">
        <v>151</v>
      </c>
      <c r="H18" s="104" t="s">
        <v>151</v>
      </c>
      <c r="I18" s="95">
        <v>9460730.7200000007</v>
      </c>
      <c r="J18" s="103"/>
    </row>
    <row r="19" spans="1:13" ht="45">
      <c r="A19" s="106" t="s">
        <v>189</v>
      </c>
      <c r="B19" s="103"/>
      <c r="C19" s="103">
        <v>130</v>
      </c>
      <c r="D19" s="95">
        <f>I19</f>
        <v>1370000</v>
      </c>
      <c r="E19" s="104" t="s">
        <v>151</v>
      </c>
      <c r="F19" s="104" t="s">
        <v>151</v>
      </c>
      <c r="G19" s="104" t="s">
        <v>151</v>
      </c>
      <c r="H19" s="104" t="s">
        <v>151</v>
      </c>
      <c r="I19" s="95">
        <v>1370000</v>
      </c>
      <c r="J19" s="103"/>
    </row>
    <row r="20" spans="1:13" ht="30">
      <c r="A20" s="29" t="s">
        <v>190</v>
      </c>
      <c r="B20" s="29">
        <v>130</v>
      </c>
      <c r="C20" s="29"/>
      <c r="D20" s="93">
        <f>I20</f>
        <v>0</v>
      </c>
      <c r="E20" s="94" t="s">
        <v>151</v>
      </c>
      <c r="F20" s="94" t="s">
        <v>151</v>
      </c>
      <c r="G20" s="94" t="s">
        <v>151</v>
      </c>
      <c r="H20" s="94" t="s">
        <v>151</v>
      </c>
      <c r="I20" s="93">
        <f>I22</f>
        <v>0</v>
      </c>
      <c r="J20" s="93">
        <f>J22</f>
        <v>0</v>
      </c>
    </row>
    <row r="21" spans="1:13">
      <c r="A21" s="27" t="s">
        <v>185</v>
      </c>
      <c r="B21" s="94" t="s">
        <v>151</v>
      </c>
      <c r="C21" s="94" t="s">
        <v>151</v>
      </c>
      <c r="D21" s="94" t="s">
        <v>151</v>
      </c>
      <c r="E21" s="94" t="s">
        <v>151</v>
      </c>
      <c r="F21" s="94" t="s">
        <v>151</v>
      </c>
      <c r="G21" s="94" t="s">
        <v>151</v>
      </c>
      <c r="H21" s="94" t="s">
        <v>151</v>
      </c>
      <c r="I21" s="94" t="s">
        <v>151</v>
      </c>
      <c r="J21" s="94" t="s">
        <v>151</v>
      </c>
    </row>
    <row r="22" spans="1:13">
      <c r="A22" s="106"/>
      <c r="B22" s="29"/>
      <c r="C22" s="29"/>
      <c r="D22" s="95">
        <f>I22</f>
        <v>0</v>
      </c>
      <c r="E22" s="94" t="s">
        <v>151</v>
      </c>
      <c r="F22" s="94" t="s">
        <v>151</v>
      </c>
      <c r="G22" s="94" t="s">
        <v>151</v>
      </c>
      <c r="H22" s="94" t="s">
        <v>151</v>
      </c>
      <c r="I22" s="96"/>
      <c r="J22" s="29"/>
    </row>
    <row r="23" spans="1:13" ht="75">
      <c r="A23" s="29" t="s">
        <v>191</v>
      </c>
      <c r="B23" s="29">
        <v>140</v>
      </c>
      <c r="C23" s="29"/>
      <c r="D23" s="93">
        <f>I23</f>
        <v>0</v>
      </c>
      <c r="E23" s="94" t="s">
        <v>151</v>
      </c>
      <c r="F23" s="94" t="s">
        <v>151</v>
      </c>
      <c r="G23" s="94" t="s">
        <v>151</v>
      </c>
      <c r="H23" s="94" t="s">
        <v>151</v>
      </c>
      <c r="I23" s="93">
        <f>I25</f>
        <v>0</v>
      </c>
      <c r="J23" s="93">
        <f>J25</f>
        <v>0</v>
      </c>
    </row>
    <row r="24" spans="1:13">
      <c r="A24" s="27" t="s">
        <v>93</v>
      </c>
      <c r="B24" s="94" t="s">
        <v>151</v>
      </c>
      <c r="C24" s="94" t="s">
        <v>151</v>
      </c>
      <c r="D24" s="94" t="s">
        <v>151</v>
      </c>
      <c r="E24" s="94" t="s">
        <v>151</v>
      </c>
      <c r="F24" s="94" t="s">
        <v>151</v>
      </c>
      <c r="G24" s="94" t="s">
        <v>151</v>
      </c>
      <c r="H24" s="94" t="s">
        <v>151</v>
      </c>
      <c r="I24" s="94" t="s">
        <v>151</v>
      </c>
      <c r="J24" s="94" t="s">
        <v>151</v>
      </c>
    </row>
    <row r="25" spans="1:13">
      <c r="A25" s="53"/>
      <c r="B25" s="29"/>
      <c r="C25" s="29"/>
      <c r="D25" s="95">
        <f>I25</f>
        <v>0</v>
      </c>
      <c r="E25" s="94" t="s">
        <v>151</v>
      </c>
      <c r="F25" s="94" t="s">
        <v>151</v>
      </c>
      <c r="G25" s="94" t="s">
        <v>151</v>
      </c>
      <c r="H25" s="94" t="s">
        <v>151</v>
      </c>
      <c r="I25" s="96"/>
      <c r="J25" s="29"/>
    </row>
    <row r="26" spans="1:13" ht="30">
      <c r="A26" s="29" t="s">
        <v>192</v>
      </c>
      <c r="B26" s="29">
        <v>150</v>
      </c>
      <c r="C26" s="29"/>
      <c r="D26" s="93">
        <f>E26+F26+G26</f>
        <v>4987704</v>
      </c>
      <c r="E26" s="93">
        <f>E28</f>
        <v>4987704</v>
      </c>
      <c r="F26" s="93">
        <f>F28</f>
        <v>0</v>
      </c>
      <c r="G26" s="93">
        <f>G28</f>
        <v>0</v>
      </c>
      <c r="H26" s="94" t="s">
        <v>151</v>
      </c>
      <c r="I26" s="94" t="s">
        <v>151</v>
      </c>
      <c r="J26" s="94" t="s">
        <v>151</v>
      </c>
      <c r="L26" s="36">
        <f>SUM(D27,D32,D34,D36,D38,D39)</f>
        <v>365327915.60000002</v>
      </c>
      <c r="M26" s="1">
        <f>IF(L26=D26,0,1)</f>
        <v>1</v>
      </c>
    </row>
    <row r="27" spans="1:13">
      <c r="A27" s="27" t="s">
        <v>93</v>
      </c>
      <c r="B27" s="94" t="s">
        <v>151</v>
      </c>
      <c r="C27" s="94" t="s">
        <v>151</v>
      </c>
      <c r="D27" s="94" t="s">
        <v>151</v>
      </c>
      <c r="E27" s="94" t="s">
        <v>151</v>
      </c>
      <c r="F27" s="94" t="s">
        <v>151</v>
      </c>
      <c r="G27" s="94" t="s">
        <v>151</v>
      </c>
      <c r="H27" s="94" t="s">
        <v>151</v>
      </c>
      <c r="I27" s="94" t="s">
        <v>151</v>
      </c>
      <c r="J27" s="94" t="s">
        <v>151</v>
      </c>
    </row>
    <row r="28" spans="1:13">
      <c r="A28" s="53"/>
      <c r="B28" s="29"/>
      <c r="C28" s="29"/>
      <c r="D28" s="95">
        <f>E28+F28+G28</f>
        <v>4987704</v>
      </c>
      <c r="E28" s="96">
        <v>4987704</v>
      </c>
      <c r="F28" s="29"/>
      <c r="G28" s="29"/>
      <c r="H28" s="94" t="s">
        <v>151</v>
      </c>
      <c r="I28" s="94" t="s">
        <v>151</v>
      </c>
      <c r="J28" s="94" t="s">
        <v>151</v>
      </c>
    </row>
    <row r="29" spans="1:13">
      <c r="A29" s="29" t="s">
        <v>193</v>
      </c>
      <c r="B29" s="29">
        <v>160</v>
      </c>
      <c r="C29" s="29"/>
      <c r="D29" s="93">
        <f>I29</f>
        <v>0</v>
      </c>
      <c r="E29" s="94" t="s">
        <v>151</v>
      </c>
      <c r="F29" s="94" t="s">
        <v>151</v>
      </c>
      <c r="G29" s="94" t="s">
        <v>151</v>
      </c>
      <c r="H29" s="94" t="s">
        <v>151</v>
      </c>
      <c r="I29" s="93">
        <f>I31</f>
        <v>0</v>
      </c>
      <c r="J29" s="93">
        <f>J31</f>
        <v>0</v>
      </c>
    </row>
    <row r="30" spans="1:13">
      <c r="A30" s="27" t="s">
        <v>93</v>
      </c>
      <c r="B30" s="94" t="s">
        <v>151</v>
      </c>
      <c r="C30" s="94" t="s">
        <v>151</v>
      </c>
      <c r="D30" s="94" t="s">
        <v>151</v>
      </c>
      <c r="E30" s="94" t="s">
        <v>151</v>
      </c>
      <c r="F30" s="94" t="s">
        <v>151</v>
      </c>
      <c r="G30" s="94" t="s">
        <v>151</v>
      </c>
      <c r="H30" s="94" t="s">
        <v>151</v>
      </c>
      <c r="I30" s="94" t="s">
        <v>151</v>
      </c>
      <c r="J30" s="94" t="s">
        <v>151</v>
      </c>
    </row>
    <row r="31" spans="1:13">
      <c r="A31" s="53"/>
      <c r="B31" s="29"/>
      <c r="C31" s="29"/>
      <c r="D31" s="95">
        <f>I31</f>
        <v>0</v>
      </c>
      <c r="E31" s="94" t="s">
        <v>151</v>
      </c>
      <c r="F31" s="94" t="s">
        <v>151</v>
      </c>
      <c r="G31" s="94" t="s">
        <v>151</v>
      </c>
      <c r="H31" s="94" t="s">
        <v>151</v>
      </c>
      <c r="I31" s="96"/>
      <c r="J31" s="29"/>
    </row>
    <row r="32" spans="1:13">
      <c r="A32" s="29" t="s">
        <v>194</v>
      </c>
      <c r="B32" s="29">
        <v>180</v>
      </c>
      <c r="C32" s="29"/>
      <c r="D32" s="93">
        <f>I32</f>
        <v>0</v>
      </c>
      <c r="E32" s="94" t="s">
        <v>151</v>
      </c>
      <c r="F32" s="94" t="s">
        <v>151</v>
      </c>
      <c r="G32" s="94" t="s">
        <v>151</v>
      </c>
      <c r="H32" s="94" t="s">
        <v>151</v>
      </c>
      <c r="I32" s="93">
        <f>I34</f>
        <v>0</v>
      </c>
      <c r="J32" s="93">
        <f>J34</f>
        <v>0</v>
      </c>
    </row>
    <row r="33" spans="1:15">
      <c r="A33" s="27" t="s">
        <v>93</v>
      </c>
      <c r="B33" s="94" t="s">
        <v>151</v>
      </c>
      <c r="C33" s="94" t="s">
        <v>151</v>
      </c>
      <c r="D33" s="94" t="s">
        <v>151</v>
      </c>
      <c r="E33" s="94" t="s">
        <v>151</v>
      </c>
      <c r="F33" s="94" t="s">
        <v>151</v>
      </c>
      <c r="G33" s="94" t="s">
        <v>151</v>
      </c>
      <c r="H33" s="94" t="s">
        <v>151</v>
      </c>
      <c r="I33" s="94" t="s">
        <v>151</v>
      </c>
      <c r="J33" s="94" t="s">
        <v>151</v>
      </c>
    </row>
    <row r="34" spans="1:15">
      <c r="A34" s="53"/>
      <c r="B34" s="29"/>
      <c r="C34" s="29"/>
      <c r="D34" s="95">
        <f>I34</f>
        <v>0</v>
      </c>
      <c r="E34" s="94" t="s">
        <v>151</v>
      </c>
      <c r="F34" s="94" t="s">
        <v>151</v>
      </c>
      <c r="G34" s="94" t="s">
        <v>151</v>
      </c>
      <c r="H34" s="94" t="s">
        <v>151</v>
      </c>
      <c r="I34" s="96"/>
      <c r="J34" s="29"/>
    </row>
    <row r="35" spans="1:15">
      <c r="A35" s="94" t="s">
        <v>151</v>
      </c>
      <c r="B35" s="94" t="s">
        <v>151</v>
      </c>
      <c r="C35" s="94" t="s">
        <v>151</v>
      </c>
      <c r="D35" s="94" t="s">
        <v>151</v>
      </c>
      <c r="E35" s="94" t="s">
        <v>151</v>
      </c>
      <c r="F35" s="94" t="s">
        <v>151</v>
      </c>
      <c r="G35" s="94" t="s">
        <v>151</v>
      </c>
      <c r="H35" s="94" t="s">
        <v>151</v>
      </c>
      <c r="I35" s="94" t="s">
        <v>151</v>
      </c>
      <c r="J35" s="94" t="s">
        <v>151</v>
      </c>
    </row>
    <row r="36" spans="1:15">
      <c r="A36" s="100" t="s">
        <v>74</v>
      </c>
      <c r="B36" s="29">
        <v>200</v>
      </c>
      <c r="C36" s="29" t="s">
        <v>73</v>
      </c>
      <c r="D36" s="93">
        <f>SUM(E36:I36)</f>
        <v>219292607.27000001</v>
      </c>
      <c r="E36" s="93">
        <f>SUM(E60,E57,E56,E51,E48,E37,)</f>
        <v>4987704</v>
      </c>
      <c r="F36" s="93">
        <f>SUM(F60,F57,F56,F51,F48,F37,F43,F44)</f>
        <v>0</v>
      </c>
      <c r="G36" s="93">
        <f>SUM(G60,G57,G56,G51,G48,G37,G43,G44)</f>
        <v>0</v>
      </c>
      <c r="H36" s="97">
        <f>SUM(H60,H57,H56,H51,H48,H37)</f>
        <v>203122172.55000001</v>
      </c>
      <c r="I36" s="93">
        <f>SUM(I60,I57,I56,I51,I48,I37)</f>
        <v>11182730.720000001</v>
      </c>
      <c r="J36" s="93">
        <f>SUM(J59,J57,J56,J51,J48,J37,J43,J44)</f>
        <v>0</v>
      </c>
    </row>
    <row r="37" spans="1:15" ht="30">
      <c r="A37" s="29" t="s">
        <v>75</v>
      </c>
      <c r="B37" s="29">
        <v>210</v>
      </c>
      <c r="C37" s="29">
        <v>110</v>
      </c>
      <c r="D37" s="93">
        <f>SUM(E37:I37)</f>
        <v>190287971.44</v>
      </c>
      <c r="E37" s="96">
        <f t="shared" ref="E37:J37" si="0">E39+E43+E44</f>
        <v>2784070.06</v>
      </c>
      <c r="F37" s="96">
        <f t="shared" si="0"/>
        <v>0</v>
      </c>
      <c r="G37" s="96">
        <f t="shared" si="0"/>
        <v>0</v>
      </c>
      <c r="H37" s="96">
        <f t="shared" si="0"/>
        <v>182130801.38</v>
      </c>
      <c r="I37" s="96">
        <f t="shared" si="0"/>
        <v>5373100</v>
      </c>
      <c r="J37" s="96">
        <f t="shared" si="0"/>
        <v>0</v>
      </c>
    </row>
    <row r="38" spans="1:15">
      <c r="A38" s="27" t="s">
        <v>195</v>
      </c>
      <c r="B38" s="94"/>
      <c r="C38" s="94"/>
      <c r="D38" s="94"/>
      <c r="E38" s="94"/>
      <c r="F38" s="94" t="s">
        <v>151</v>
      </c>
      <c r="G38" s="94" t="s">
        <v>151</v>
      </c>
      <c r="H38" s="94"/>
      <c r="I38" s="94"/>
      <c r="J38" s="94"/>
    </row>
    <row r="39" spans="1:15">
      <c r="A39" s="28" t="s">
        <v>156</v>
      </c>
      <c r="B39" s="29"/>
      <c r="C39" s="98">
        <v>111211</v>
      </c>
      <c r="D39" s="95">
        <f t="shared" ref="D39:D48" si="1">E39+H39+I39</f>
        <v>146035308.33000001</v>
      </c>
      <c r="E39" s="96">
        <f t="shared" ref="E39:J39" si="2">E40+E41+E42</f>
        <v>2138302.66</v>
      </c>
      <c r="F39" s="96">
        <f t="shared" si="2"/>
        <v>0</v>
      </c>
      <c r="G39" s="96">
        <f t="shared" si="2"/>
        <v>0</v>
      </c>
      <c r="H39" s="96">
        <f t="shared" si="2"/>
        <v>139847005.67000002</v>
      </c>
      <c r="I39" s="96">
        <f t="shared" si="2"/>
        <v>4050000</v>
      </c>
      <c r="J39" s="96">
        <f t="shared" si="2"/>
        <v>0</v>
      </c>
      <c r="L39" s="34" t="str">
        <f>IF(D39='Таблица 2.1'!F10,0,"ошибка")</f>
        <v>ошибка</v>
      </c>
      <c r="M39" s="1">
        <v>51311774.995445997</v>
      </c>
      <c r="N39" s="1">
        <v>36022088</v>
      </c>
      <c r="O39" s="1">
        <v>15289687</v>
      </c>
    </row>
    <row r="40" spans="1:15">
      <c r="A40" s="101" t="s">
        <v>176</v>
      </c>
      <c r="B40" s="29"/>
      <c r="C40" s="98"/>
      <c r="D40" s="95">
        <f t="shared" si="1"/>
        <v>11475400</v>
      </c>
      <c r="E40" s="96"/>
      <c r="F40" s="96"/>
      <c r="G40" s="96"/>
      <c r="H40" s="115">
        <v>11400400</v>
      </c>
      <c r="I40" s="96">
        <v>75000</v>
      </c>
      <c r="J40" s="96"/>
    </row>
    <row r="41" spans="1:15">
      <c r="A41" s="101" t="s">
        <v>177</v>
      </c>
      <c r="B41" s="29"/>
      <c r="C41" s="98"/>
      <c r="D41" s="95">
        <f t="shared" si="1"/>
        <v>111320420.34</v>
      </c>
      <c r="E41" s="96">
        <v>2138302.66</v>
      </c>
      <c r="F41" s="96"/>
      <c r="G41" s="96"/>
      <c r="H41" s="115">
        <v>105567117.68000001</v>
      </c>
      <c r="I41" s="96">
        <v>3615000</v>
      </c>
      <c r="J41" s="96"/>
      <c r="L41" s="1">
        <f t="shared" ref="L41:L49" si="3">IF(H41+I41=D41,0,1)</f>
        <v>1</v>
      </c>
      <c r="N41" s="64">
        <v>94.602540098751803</v>
      </c>
      <c r="O41" s="64">
        <v>5.3974599012481983</v>
      </c>
    </row>
    <row r="42" spans="1:15">
      <c r="A42" s="101" t="s">
        <v>172</v>
      </c>
      <c r="B42" s="29"/>
      <c r="C42" s="98"/>
      <c r="D42" s="95">
        <f t="shared" si="1"/>
        <v>23239487.989999998</v>
      </c>
      <c r="E42" s="96"/>
      <c r="F42" s="96"/>
      <c r="G42" s="96"/>
      <c r="H42" s="115">
        <v>22879487.989999998</v>
      </c>
      <c r="I42" s="96">
        <v>360000</v>
      </c>
      <c r="J42" s="96"/>
      <c r="L42" s="1">
        <f t="shared" si="3"/>
        <v>0</v>
      </c>
    </row>
    <row r="43" spans="1:15">
      <c r="A43" s="53" t="s">
        <v>95</v>
      </c>
      <c r="B43" s="99"/>
      <c r="C43" s="113">
        <v>112212</v>
      </c>
      <c r="D43" s="114">
        <f t="shared" si="1"/>
        <v>150000</v>
      </c>
      <c r="E43" s="115">
        <v>0</v>
      </c>
      <c r="F43" s="115"/>
      <c r="G43" s="115"/>
      <c r="H43" s="115">
        <v>50000</v>
      </c>
      <c r="I43" s="115">
        <v>100000</v>
      </c>
      <c r="J43" s="115">
        <v>0</v>
      </c>
      <c r="L43" s="1">
        <f t="shared" si="3"/>
        <v>0</v>
      </c>
      <c r="N43" s="64">
        <v>93.981226240890578</v>
      </c>
      <c r="O43" s="64">
        <v>6.0187737591094148</v>
      </c>
    </row>
    <row r="44" spans="1:15" ht="30">
      <c r="A44" s="28" t="s">
        <v>94</v>
      </c>
      <c r="B44" s="29"/>
      <c r="C44" s="98">
        <v>119213</v>
      </c>
      <c r="D44" s="95">
        <f t="shared" si="1"/>
        <v>44102663.109999992</v>
      </c>
      <c r="E44" s="96">
        <f t="shared" ref="E44:J44" si="4">E45+E46+E47</f>
        <v>645767.4</v>
      </c>
      <c r="F44" s="96">
        <f t="shared" si="4"/>
        <v>0</v>
      </c>
      <c r="G44" s="96">
        <f t="shared" si="4"/>
        <v>0</v>
      </c>
      <c r="H44" s="96">
        <f t="shared" si="4"/>
        <v>42233795.709999993</v>
      </c>
      <c r="I44" s="96">
        <f t="shared" si="4"/>
        <v>1223100</v>
      </c>
      <c r="J44" s="96">
        <f t="shared" si="4"/>
        <v>0</v>
      </c>
      <c r="L44" s="1">
        <f t="shared" si="3"/>
        <v>1</v>
      </c>
    </row>
    <row r="45" spans="1:15">
      <c r="A45" s="101" t="s">
        <v>176</v>
      </c>
      <c r="B45" s="29"/>
      <c r="C45" s="98"/>
      <c r="D45" s="95">
        <f t="shared" si="1"/>
        <v>3465570.8</v>
      </c>
      <c r="E45" s="96"/>
      <c r="F45" s="96"/>
      <c r="G45" s="96"/>
      <c r="H45" s="115">
        <v>3442920.8</v>
      </c>
      <c r="I45" s="96">
        <v>22650</v>
      </c>
      <c r="J45" s="96"/>
      <c r="L45" s="1">
        <f t="shared" si="3"/>
        <v>0</v>
      </c>
      <c r="N45" s="64">
        <v>93.145990404386566</v>
      </c>
      <c r="O45" s="64">
        <v>6.8540095956134337</v>
      </c>
    </row>
    <row r="46" spans="1:15">
      <c r="A46" s="101" t="s">
        <v>177</v>
      </c>
      <c r="B46" s="29"/>
      <c r="C46" s="98"/>
      <c r="D46" s="95">
        <f t="shared" si="1"/>
        <v>33618766.939999998</v>
      </c>
      <c r="E46" s="96">
        <v>645767.4</v>
      </c>
      <c r="F46" s="96"/>
      <c r="G46" s="96"/>
      <c r="H46" s="115">
        <v>31881269.539999999</v>
      </c>
      <c r="I46" s="96">
        <v>1091730</v>
      </c>
      <c r="J46" s="96"/>
      <c r="L46" s="1">
        <f t="shared" si="3"/>
        <v>1</v>
      </c>
      <c r="N46" s="64">
        <v>80.070675039246467</v>
      </c>
      <c r="O46" s="64">
        <v>19.929324960753533</v>
      </c>
    </row>
    <row r="47" spans="1:15">
      <c r="A47" s="101" t="s">
        <v>172</v>
      </c>
      <c r="B47" s="29"/>
      <c r="C47" s="98"/>
      <c r="D47" s="95">
        <f t="shared" si="1"/>
        <v>7018325.3700000001</v>
      </c>
      <c r="E47" s="96"/>
      <c r="F47" s="96"/>
      <c r="G47" s="96"/>
      <c r="H47" s="115">
        <v>6909605.3700000001</v>
      </c>
      <c r="I47" s="96">
        <v>108720</v>
      </c>
      <c r="J47" s="96"/>
      <c r="L47" s="1">
        <f t="shared" si="3"/>
        <v>0</v>
      </c>
    </row>
    <row r="48" spans="1:15" ht="30">
      <c r="A48" s="99" t="s">
        <v>76</v>
      </c>
      <c r="B48" s="29">
        <v>220</v>
      </c>
      <c r="C48" s="29"/>
      <c r="D48" s="93">
        <f t="shared" si="1"/>
        <v>110000</v>
      </c>
      <c r="E48" s="93">
        <f t="shared" ref="E48:J48" si="5">E50</f>
        <v>0</v>
      </c>
      <c r="F48" s="93">
        <f t="shared" si="5"/>
        <v>0</v>
      </c>
      <c r="G48" s="93">
        <f t="shared" si="5"/>
        <v>0</v>
      </c>
      <c r="H48" s="93">
        <f t="shared" si="5"/>
        <v>0</v>
      </c>
      <c r="I48" s="93">
        <f t="shared" si="5"/>
        <v>110000</v>
      </c>
      <c r="J48" s="93">
        <f t="shared" si="5"/>
        <v>0</v>
      </c>
      <c r="L48" s="1">
        <f t="shared" si="3"/>
        <v>0</v>
      </c>
    </row>
    <row r="49" spans="1:15">
      <c r="A49" s="27" t="s">
        <v>34</v>
      </c>
      <c r="B49" s="94" t="s">
        <v>151</v>
      </c>
      <c r="C49" s="94" t="s">
        <v>151</v>
      </c>
      <c r="D49" s="94" t="s">
        <v>151</v>
      </c>
      <c r="E49" s="94" t="s">
        <v>151</v>
      </c>
      <c r="F49" s="94" t="s">
        <v>151</v>
      </c>
      <c r="G49" s="94" t="s">
        <v>151</v>
      </c>
      <c r="H49" s="94" t="s">
        <v>151</v>
      </c>
      <c r="I49" s="94" t="s">
        <v>151</v>
      </c>
      <c r="J49" s="94" t="s">
        <v>151</v>
      </c>
      <c r="L49" s="1" t="e">
        <f t="shared" si="3"/>
        <v>#VALUE!</v>
      </c>
      <c r="N49" s="64"/>
      <c r="O49" s="64"/>
    </row>
    <row r="50" spans="1:15">
      <c r="A50" s="27" t="s">
        <v>226</v>
      </c>
      <c r="B50" s="29"/>
      <c r="C50" s="98">
        <v>323226</v>
      </c>
      <c r="D50" s="95">
        <f>E50+H50+I50</f>
        <v>110000</v>
      </c>
      <c r="E50" s="29">
        <v>0</v>
      </c>
      <c r="F50" s="29">
        <v>0</v>
      </c>
      <c r="G50" s="29">
        <v>0</v>
      </c>
      <c r="H50" s="96">
        <v>0</v>
      </c>
      <c r="I50" s="96">
        <v>110000</v>
      </c>
      <c r="J50" s="96">
        <v>0</v>
      </c>
      <c r="L50" s="1">
        <f>IF(H50+I50=D50,0,1)</f>
        <v>0</v>
      </c>
      <c r="N50" s="64">
        <v>65.217321788261231</v>
      </c>
      <c r="O50" s="64">
        <v>34.782678211738776</v>
      </c>
    </row>
    <row r="51" spans="1:15" ht="30">
      <c r="A51" s="99" t="s">
        <v>77</v>
      </c>
      <c r="B51" s="29">
        <v>230</v>
      </c>
      <c r="C51" s="98">
        <v>850</v>
      </c>
      <c r="D51" s="93">
        <f>E51+H51+I51</f>
        <v>2424846</v>
      </c>
      <c r="E51" s="93">
        <f t="shared" ref="E51:J51" si="6">E53+E54+E55</f>
        <v>0</v>
      </c>
      <c r="F51" s="93">
        <f t="shared" si="6"/>
        <v>0</v>
      </c>
      <c r="G51" s="93">
        <f t="shared" si="6"/>
        <v>0</v>
      </c>
      <c r="H51" s="93">
        <f t="shared" si="6"/>
        <v>2346846</v>
      </c>
      <c r="I51" s="93">
        <f t="shared" si="6"/>
        <v>78000</v>
      </c>
      <c r="J51" s="93">
        <f t="shared" si="6"/>
        <v>0</v>
      </c>
    </row>
    <row r="52" spans="1:15" ht="15.75" customHeight="1">
      <c r="A52" s="27" t="s">
        <v>34</v>
      </c>
      <c r="B52" s="94" t="s">
        <v>151</v>
      </c>
      <c r="C52" s="94" t="s">
        <v>151</v>
      </c>
      <c r="D52" s="94" t="s">
        <v>151</v>
      </c>
      <c r="E52" s="94" t="s">
        <v>151</v>
      </c>
      <c r="F52" s="94" t="s">
        <v>151</v>
      </c>
      <c r="G52" s="94" t="s">
        <v>151</v>
      </c>
      <c r="H52" s="94" t="s">
        <v>151</v>
      </c>
      <c r="I52" s="94" t="s">
        <v>151</v>
      </c>
      <c r="J52" s="94" t="s">
        <v>151</v>
      </c>
      <c r="L52" s="36"/>
    </row>
    <row r="53" spans="1:15">
      <c r="A53" s="112"/>
      <c r="B53" s="111"/>
      <c r="C53" s="98">
        <v>851290</v>
      </c>
      <c r="D53" s="95">
        <f>E53+H53+I53</f>
        <v>1818846</v>
      </c>
      <c r="E53" s="96">
        <v>0</v>
      </c>
      <c r="F53" s="96">
        <v>0</v>
      </c>
      <c r="G53" s="96">
        <v>0</v>
      </c>
      <c r="H53" s="96">
        <v>1818846</v>
      </c>
      <c r="I53" s="96">
        <v>0</v>
      </c>
      <c r="J53" s="96">
        <v>0</v>
      </c>
    </row>
    <row r="54" spans="1:15">
      <c r="A54" s="112"/>
      <c r="B54" s="111"/>
      <c r="C54" s="98">
        <v>852290</v>
      </c>
      <c r="D54" s="95">
        <f>E54+H54+I54</f>
        <v>108000</v>
      </c>
      <c r="E54" s="96">
        <v>0</v>
      </c>
      <c r="F54" s="96">
        <v>0</v>
      </c>
      <c r="G54" s="96">
        <v>0</v>
      </c>
      <c r="H54" s="96">
        <v>108000</v>
      </c>
      <c r="I54" s="96">
        <v>0</v>
      </c>
      <c r="J54" s="96">
        <v>0</v>
      </c>
    </row>
    <row r="55" spans="1:15">
      <c r="A55" s="112"/>
      <c r="B55" s="111"/>
      <c r="C55" s="98">
        <v>853290</v>
      </c>
      <c r="D55" s="95">
        <f>E55+H55+I55</f>
        <v>498000</v>
      </c>
      <c r="E55" s="96">
        <v>0</v>
      </c>
      <c r="F55" s="96">
        <v>0</v>
      </c>
      <c r="G55" s="96">
        <v>0</v>
      </c>
      <c r="H55" s="96">
        <v>420000</v>
      </c>
      <c r="I55" s="96">
        <v>78000</v>
      </c>
      <c r="J55" s="96">
        <v>0</v>
      </c>
    </row>
    <row r="56" spans="1:15" ht="30">
      <c r="A56" s="99" t="s">
        <v>96</v>
      </c>
      <c r="B56" s="99">
        <v>240</v>
      </c>
      <c r="C56" s="113">
        <v>853296</v>
      </c>
      <c r="D56" s="97">
        <f>E56+H56+I56</f>
        <v>0</v>
      </c>
      <c r="E56" s="97">
        <v>0</v>
      </c>
      <c r="F56" s="97">
        <v>0</v>
      </c>
      <c r="G56" s="97">
        <v>0</v>
      </c>
      <c r="H56" s="97">
        <v>0</v>
      </c>
      <c r="I56" s="97">
        <v>0</v>
      </c>
      <c r="J56" s="97">
        <v>0</v>
      </c>
    </row>
    <row r="57" spans="1:15" ht="30">
      <c r="A57" s="29" t="s">
        <v>78</v>
      </c>
      <c r="B57" s="29">
        <v>250</v>
      </c>
      <c r="C57" s="26"/>
      <c r="D57" s="93">
        <f>E57+H57+I57</f>
        <v>1363451.79</v>
      </c>
      <c r="E57" s="93">
        <v>0</v>
      </c>
      <c r="F57" s="93">
        <v>0</v>
      </c>
      <c r="G57" s="93">
        <v>0</v>
      </c>
      <c r="H57" s="93">
        <f>H59</f>
        <v>1363451.79</v>
      </c>
      <c r="I57" s="93">
        <f>I59</f>
        <v>0</v>
      </c>
      <c r="J57" s="93">
        <v>0</v>
      </c>
    </row>
    <row r="58" spans="1:15">
      <c r="A58" s="27" t="s">
        <v>35</v>
      </c>
      <c r="B58" s="29"/>
      <c r="C58" s="98"/>
      <c r="D58" s="95"/>
      <c r="E58" s="96"/>
      <c r="F58" s="96"/>
      <c r="G58" s="96"/>
      <c r="H58" s="96"/>
      <c r="I58" s="96"/>
      <c r="J58" s="96"/>
      <c r="L58" s="36">
        <f>H58+I58</f>
        <v>0</v>
      </c>
      <c r="M58" s="36">
        <f>L58-D58</f>
        <v>0</v>
      </c>
    </row>
    <row r="59" spans="1:15" ht="30">
      <c r="A59" s="27" t="s">
        <v>227</v>
      </c>
      <c r="B59" s="29"/>
      <c r="C59" s="123">
        <v>113226</v>
      </c>
      <c r="D59" s="95">
        <f>E59+H59+I59</f>
        <v>1363451.79</v>
      </c>
      <c r="E59" s="96">
        <v>0</v>
      </c>
      <c r="F59" s="96">
        <v>0</v>
      </c>
      <c r="G59" s="96">
        <v>0</v>
      </c>
      <c r="H59" s="96">
        <v>1363451.79</v>
      </c>
      <c r="I59" s="96">
        <v>0</v>
      </c>
      <c r="J59" s="96">
        <v>0</v>
      </c>
    </row>
    <row r="60" spans="1:15" ht="30">
      <c r="A60" s="29" t="s">
        <v>79</v>
      </c>
      <c r="B60" s="29">
        <v>260</v>
      </c>
      <c r="C60" s="29">
        <v>240</v>
      </c>
      <c r="D60" s="93">
        <f t="shared" ref="D60:J60" si="7">D62+D66</f>
        <v>25106338.039999999</v>
      </c>
      <c r="E60" s="93">
        <f t="shared" si="7"/>
        <v>2203633.94</v>
      </c>
      <c r="F60" s="93">
        <f t="shared" si="7"/>
        <v>0</v>
      </c>
      <c r="G60" s="93">
        <f t="shared" si="7"/>
        <v>0</v>
      </c>
      <c r="H60" s="93">
        <f t="shared" si="7"/>
        <v>17281073.380000003</v>
      </c>
      <c r="I60" s="93">
        <f t="shared" si="7"/>
        <v>5621630.7200000007</v>
      </c>
      <c r="J60" s="93">
        <f t="shared" si="7"/>
        <v>0</v>
      </c>
    </row>
    <row r="61" spans="1:15">
      <c r="A61" s="27" t="s">
        <v>35</v>
      </c>
      <c r="B61" s="94" t="s">
        <v>151</v>
      </c>
      <c r="C61" s="94" t="s">
        <v>151</v>
      </c>
      <c r="D61" s="94" t="s">
        <v>151</v>
      </c>
      <c r="E61" s="94" t="s">
        <v>151</v>
      </c>
      <c r="F61" s="94" t="s">
        <v>151</v>
      </c>
      <c r="G61" s="94" t="s">
        <v>151</v>
      </c>
      <c r="H61" s="94" t="s">
        <v>151</v>
      </c>
      <c r="I61" s="94" t="s">
        <v>151</v>
      </c>
      <c r="J61" s="94" t="s">
        <v>151</v>
      </c>
    </row>
    <row r="62" spans="1:15" ht="60">
      <c r="A62" s="28" t="s">
        <v>158</v>
      </c>
      <c r="B62" s="29"/>
      <c r="C62" s="98">
        <v>243</v>
      </c>
      <c r="D62" s="95">
        <f t="shared" ref="D62:J62" si="8">D63+D64+D65</f>
        <v>0</v>
      </c>
      <c r="E62" s="96">
        <f t="shared" si="8"/>
        <v>0</v>
      </c>
      <c r="F62" s="96">
        <f t="shared" si="8"/>
        <v>0</v>
      </c>
      <c r="G62" s="96">
        <f t="shared" si="8"/>
        <v>0</v>
      </c>
      <c r="H62" s="96">
        <f t="shared" si="8"/>
        <v>0</v>
      </c>
      <c r="I62" s="96">
        <f t="shared" si="8"/>
        <v>0</v>
      </c>
      <c r="J62" s="96">
        <f t="shared" si="8"/>
        <v>0</v>
      </c>
    </row>
    <row r="63" spans="1:15" ht="30">
      <c r="A63" s="28" t="s">
        <v>101</v>
      </c>
      <c r="B63" s="29"/>
      <c r="C63" s="98">
        <v>243225</v>
      </c>
      <c r="D63" s="95">
        <f>SUM(E63:I63)</f>
        <v>0</v>
      </c>
      <c r="E63" s="96"/>
      <c r="F63" s="96"/>
      <c r="G63" s="96"/>
      <c r="H63" s="96"/>
      <c r="I63" s="96"/>
      <c r="J63" s="96"/>
    </row>
    <row r="64" spans="1:15">
      <c r="A64" s="28" t="s">
        <v>102</v>
      </c>
      <c r="B64" s="29"/>
      <c r="C64" s="98">
        <v>243226</v>
      </c>
      <c r="D64" s="95">
        <f>SUM(E64:I64)</f>
        <v>0</v>
      </c>
      <c r="E64" s="96"/>
      <c r="F64" s="96"/>
      <c r="G64" s="96"/>
      <c r="H64" s="96"/>
      <c r="I64" s="96"/>
      <c r="J64" s="96"/>
    </row>
    <row r="65" spans="1:10" ht="30">
      <c r="A65" s="28" t="s">
        <v>104</v>
      </c>
      <c r="B65" s="29"/>
      <c r="C65" s="98">
        <v>243310</v>
      </c>
      <c r="D65" s="95">
        <f>SUM(E65:I65)</f>
        <v>0</v>
      </c>
      <c r="E65" s="96"/>
      <c r="F65" s="96"/>
      <c r="G65" s="96"/>
      <c r="H65" s="96"/>
      <c r="I65" s="96"/>
      <c r="J65" s="96"/>
    </row>
    <row r="66" spans="1:10" ht="30">
      <c r="A66" s="28" t="s">
        <v>159</v>
      </c>
      <c r="B66" s="29"/>
      <c r="C66" s="98">
        <v>244</v>
      </c>
      <c r="D66" s="95">
        <f t="shared" ref="D66:J66" si="9">D67+D69+D68+D70+D71+D72+D73+D74+D75</f>
        <v>25106338.039999999</v>
      </c>
      <c r="E66" s="96">
        <f t="shared" si="9"/>
        <v>2203633.94</v>
      </c>
      <c r="F66" s="96">
        <f t="shared" si="9"/>
        <v>0</v>
      </c>
      <c r="G66" s="96">
        <f t="shared" si="9"/>
        <v>0</v>
      </c>
      <c r="H66" s="96">
        <f t="shared" si="9"/>
        <v>17281073.380000003</v>
      </c>
      <c r="I66" s="96">
        <f t="shared" si="9"/>
        <v>5621630.7200000007</v>
      </c>
      <c r="J66" s="96">
        <f t="shared" si="9"/>
        <v>0</v>
      </c>
    </row>
    <row r="67" spans="1:10">
      <c r="A67" s="28" t="s">
        <v>97</v>
      </c>
      <c r="B67" s="29"/>
      <c r="C67" s="98">
        <v>244221</v>
      </c>
      <c r="D67" s="95">
        <f t="shared" ref="D67:D81" si="10">SUM(E67:I67)</f>
        <v>1060264</v>
      </c>
      <c r="E67" s="96"/>
      <c r="F67" s="96"/>
      <c r="G67" s="96">
        <v>0</v>
      </c>
      <c r="H67" s="115">
        <v>936264</v>
      </c>
      <c r="I67" s="96">
        <v>124000</v>
      </c>
      <c r="J67" s="96">
        <v>0</v>
      </c>
    </row>
    <row r="68" spans="1:10">
      <c r="A68" s="28" t="s">
        <v>98</v>
      </c>
      <c r="B68" s="29"/>
      <c r="C68" s="98">
        <v>244222</v>
      </c>
      <c r="D68" s="95">
        <f t="shared" si="10"/>
        <v>20000</v>
      </c>
      <c r="E68" s="96">
        <v>0</v>
      </c>
      <c r="F68" s="96">
        <v>0</v>
      </c>
      <c r="G68" s="96">
        <v>0</v>
      </c>
      <c r="H68" s="115">
        <v>0</v>
      </c>
      <c r="I68" s="96">
        <v>20000</v>
      </c>
      <c r="J68" s="96">
        <v>0</v>
      </c>
    </row>
    <row r="69" spans="1:10">
      <c r="A69" s="28" t="s">
        <v>99</v>
      </c>
      <c r="B69" s="29"/>
      <c r="C69" s="98">
        <v>244223</v>
      </c>
      <c r="D69" s="95">
        <f t="shared" si="10"/>
        <v>7627592</v>
      </c>
      <c r="E69" s="96">
        <v>0</v>
      </c>
      <c r="F69" s="96">
        <v>0</v>
      </c>
      <c r="G69" s="96">
        <v>0</v>
      </c>
      <c r="H69" s="115">
        <v>7577592</v>
      </c>
      <c r="I69" s="96">
        <v>50000</v>
      </c>
      <c r="J69" s="96">
        <v>0</v>
      </c>
    </row>
    <row r="70" spans="1:10" ht="30">
      <c r="A70" s="28" t="s">
        <v>100</v>
      </c>
      <c r="B70" s="29"/>
      <c r="C70" s="98">
        <v>244224</v>
      </c>
      <c r="D70" s="95">
        <f t="shared" si="10"/>
        <v>96452</v>
      </c>
      <c r="E70" s="96">
        <v>0</v>
      </c>
      <c r="F70" s="96">
        <v>0</v>
      </c>
      <c r="G70" s="96">
        <v>0</v>
      </c>
      <c r="H70" s="115">
        <v>96452</v>
      </c>
      <c r="I70" s="96">
        <v>0</v>
      </c>
      <c r="J70" s="96">
        <v>0</v>
      </c>
    </row>
    <row r="71" spans="1:10" ht="30">
      <c r="A71" s="28" t="s">
        <v>101</v>
      </c>
      <c r="B71" s="29"/>
      <c r="C71" s="98">
        <v>244225</v>
      </c>
      <c r="D71" s="95">
        <f t="shared" si="10"/>
        <v>2670032</v>
      </c>
      <c r="E71" s="96">
        <v>0</v>
      </c>
      <c r="F71" s="96">
        <v>0</v>
      </c>
      <c r="G71" s="96">
        <v>0</v>
      </c>
      <c r="H71" s="115">
        <v>1404032</v>
      </c>
      <c r="I71" s="115">
        <v>1266000</v>
      </c>
      <c r="J71" s="96">
        <v>0</v>
      </c>
    </row>
    <row r="72" spans="1:10">
      <c r="A72" s="28" t="s">
        <v>102</v>
      </c>
      <c r="B72" s="29"/>
      <c r="C72" s="98">
        <v>244226</v>
      </c>
      <c r="D72" s="95">
        <f t="shared" si="10"/>
        <v>1427588</v>
      </c>
      <c r="E72" s="96">
        <v>0</v>
      </c>
      <c r="F72" s="96">
        <v>0</v>
      </c>
      <c r="G72" s="96">
        <v>0</v>
      </c>
      <c r="H72" s="115">
        <v>890176.63</v>
      </c>
      <c r="I72" s="115">
        <v>537411.37</v>
      </c>
      <c r="J72" s="96">
        <v>0</v>
      </c>
    </row>
    <row r="73" spans="1:10">
      <c r="A73" s="28" t="s">
        <v>103</v>
      </c>
      <c r="B73" s="29"/>
      <c r="C73" s="98">
        <v>244290</v>
      </c>
      <c r="D73" s="95">
        <f t="shared" si="10"/>
        <v>0</v>
      </c>
      <c r="E73" s="96"/>
      <c r="F73" s="96"/>
      <c r="G73" s="96"/>
      <c r="H73" s="122"/>
      <c r="I73" s="122"/>
      <c r="J73" s="96"/>
    </row>
    <row r="74" spans="1:10" ht="30">
      <c r="A74" s="28" t="s">
        <v>104</v>
      </c>
      <c r="B74" s="29"/>
      <c r="C74" s="98">
        <v>244310</v>
      </c>
      <c r="D74" s="95">
        <f t="shared" si="10"/>
        <v>287988.63</v>
      </c>
      <c r="E74" s="96">
        <v>0</v>
      </c>
      <c r="F74" s="96">
        <v>0</v>
      </c>
      <c r="G74" s="96">
        <v>0</v>
      </c>
      <c r="H74" s="115">
        <v>24500</v>
      </c>
      <c r="I74" s="115">
        <v>263488.63</v>
      </c>
      <c r="J74" s="96">
        <v>0</v>
      </c>
    </row>
    <row r="75" spans="1:10" ht="30">
      <c r="A75" s="28" t="s">
        <v>105</v>
      </c>
      <c r="B75" s="29"/>
      <c r="C75" s="98">
        <v>244340</v>
      </c>
      <c r="D75" s="95">
        <f t="shared" si="10"/>
        <v>11916421.41</v>
      </c>
      <c r="E75" s="96">
        <v>2203633.94</v>
      </c>
      <c r="F75" s="96">
        <v>0</v>
      </c>
      <c r="G75" s="96">
        <v>0</v>
      </c>
      <c r="H75" s="115">
        <v>6352056.75</v>
      </c>
      <c r="I75" s="115">
        <v>3360730.72</v>
      </c>
      <c r="J75" s="96">
        <v>0</v>
      </c>
    </row>
    <row r="76" spans="1:10" ht="30">
      <c r="A76" s="99" t="s">
        <v>80</v>
      </c>
      <c r="B76" s="99">
        <v>300</v>
      </c>
      <c r="C76" s="99" t="s">
        <v>151</v>
      </c>
      <c r="D76" s="114">
        <f t="shared" si="10"/>
        <v>219292607.27000001</v>
      </c>
      <c r="E76" s="115">
        <v>4987704</v>
      </c>
      <c r="F76" s="115">
        <v>0</v>
      </c>
      <c r="G76" s="115">
        <v>0</v>
      </c>
      <c r="H76" s="115">
        <v>203122172.55000001</v>
      </c>
      <c r="I76" s="115">
        <v>11182730.720000001</v>
      </c>
      <c r="J76" s="115">
        <v>0</v>
      </c>
    </row>
    <row r="77" spans="1:10">
      <c r="A77" s="118" t="s">
        <v>106</v>
      </c>
      <c r="B77" s="99">
        <v>310</v>
      </c>
      <c r="C77" s="99" t="s">
        <v>151</v>
      </c>
      <c r="D77" s="114">
        <f t="shared" si="10"/>
        <v>0</v>
      </c>
      <c r="E77" s="115"/>
      <c r="F77" s="115"/>
      <c r="G77" s="115"/>
      <c r="H77" s="115"/>
      <c r="I77" s="115"/>
      <c r="J77" s="115"/>
    </row>
    <row r="78" spans="1:10">
      <c r="A78" s="118" t="s">
        <v>81</v>
      </c>
      <c r="B78" s="99">
        <v>320</v>
      </c>
      <c r="C78" s="99" t="s">
        <v>151</v>
      </c>
      <c r="D78" s="114">
        <f t="shared" si="10"/>
        <v>0</v>
      </c>
      <c r="E78" s="115"/>
      <c r="F78" s="115"/>
      <c r="G78" s="115"/>
      <c r="H78" s="115"/>
      <c r="I78" s="115"/>
      <c r="J78" s="115"/>
    </row>
    <row r="79" spans="1:10">
      <c r="A79" s="99" t="s">
        <v>82</v>
      </c>
      <c r="B79" s="99">
        <v>400</v>
      </c>
      <c r="C79" s="99" t="s">
        <v>151</v>
      </c>
      <c r="D79" s="114">
        <f t="shared" si="10"/>
        <v>219292607.27000001</v>
      </c>
      <c r="E79" s="115">
        <v>4987704</v>
      </c>
      <c r="F79" s="115">
        <v>0</v>
      </c>
      <c r="G79" s="115">
        <v>0</v>
      </c>
      <c r="H79" s="115">
        <v>203122172.55000001</v>
      </c>
      <c r="I79" s="115">
        <v>11182730.720000001</v>
      </c>
      <c r="J79" s="115">
        <v>0</v>
      </c>
    </row>
    <row r="80" spans="1:10" ht="30">
      <c r="A80" s="27" t="s">
        <v>107</v>
      </c>
      <c r="B80" s="29">
        <v>410</v>
      </c>
      <c r="C80" s="29" t="s">
        <v>151</v>
      </c>
      <c r="D80" s="95">
        <f t="shared" si="10"/>
        <v>0</v>
      </c>
      <c r="E80" s="96"/>
      <c r="F80" s="96"/>
      <c r="G80" s="96"/>
      <c r="H80" s="96"/>
      <c r="I80" s="96"/>
      <c r="J80" s="96"/>
    </row>
    <row r="81" spans="1:10">
      <c r="A81" s="27" t="s">
        <v>83</v>
      </c>
      <c r="B81" s="29">
        <v>420</v>
      </c>
      <c r="C81" s="29" t="s">
        <v>151</v>
      </c>
      <c r="D81" s="95">
        <f t="shared" si="10"/>
        <v>0</v>
      </c>
      <c r="E81" s="96"/>
      <c r="F81" s="96"/>
      <c r="G81" s="96"/>
      <c r="H81" s="96"/>
      <c r="I81" s="96"/>
      <c r="J81" s="96"/>
    </row>
    <row r="82" spans="1:10">
      <c r="A82" s="99" t="s">
        <v>84</v>
      </c>
      <c r="B82" s="99">
        <v>500</v>
      </c>
      <c r="C82" s="99" t="s">
        <v>73</v>
      </c>
      <c r="D82" s="97">
        <f>SUM(H82:I82)</f>
        <v>0</v>
      </c>
      <c r="E82" s="96">
        <v>0</v>
      </c>
      <c r="F82" s="96">
        <v>0</v>
      </c>
      <c r="G82" s="96">
        <v>0</v>
      </c>
      <c r="H82" s="96">
        <v>0</v>
      </c>
      <c r="I82" s="96">
        <v>0</v>
      </c>
      <c r="J82" s="96">
        <v>0</v>
      </c>
    </row>
    <row r="83" spans="1:10">
      <c r="A83" s="99" t="s">
        <v>85</v>
      </c>
      <c r="B83" s="99">
        <v>600</v>
      </c>
      <c r="C83" s="99" t="s">
        <v>73</v>
      </c>
      <c r="D83" s="97">
        <f>D82+D11-D36</f>
        <v>0</v>
      </c>
      <c r="E83" s="115">
        <v>0</v>
      </c>
      <c r="F83" s="115">
        <v>0</v>
      </c>
      <c r="G83" s="115">
        <v>0</v>
      </c>
      <c r="H83" s="115">
        <v>0</v>
      </c>
      <c r="I83" s="115">
        <v>0</v>
      </c>
      <c r="J83" s="115">
        <v>0</v>
      </c>
    </row>
  </sheetData>
  <mergeCells count="13">
    <mergeCell ref="G8:G9"/>
    <mergeCell ref="H8:H9"/>
    <mergeCell ref="I8:J8"/>
    <mergeCell ref="A2:J2"/>
    <mergeCell ref="A3:J3"/>
    <mergeCell ref="A6:A9"/>
    <mergeCell ref="B6:B9"/>
    <mergeCell ref="C6:C9"/>
    <mergeCell ref="D6:J6"/>
    <mergeCell ref="D7:D9"/>
    <mergeCell ref="E7:J7"/>
    <mergeCell ref="E8:E9"/>
    <mergeCell ref="F8:F9"/>
  </mergeCells>
  <printOptions horizontalCentered="1"/>
  <pageMargins left="0.19685039370078741" right="0.19685039370078741" top="0.19685039370078741" bottom="0.19685039370078741" header="0" footer="0"/>
  <pageSetup paperSize="9" scale="63" fitToHeight="5" orientation="portrait" verticalDpi="0" r:id="rId1"/>
  <rowBreaks count="1" manualBreakCount="1">
    <brk id="37" max="16383" man="1"/>
  </rowBreaks>
</worksheet>
</file>

<file path=xl/worksheets/sheet8.xml><?xml version="1.0" encoding="utf-8"?>
<worksheet xmlns="http://schemas.openxmlformats.org/spreadsheetml/2006/main" xmlns:r="http://schemas.openxmlformats.org/officeDocument/2006/relationships">
  <dimension ref="A1:O42"/>
  <sheetViews>
    <sheetView zoomScale="75" zoomScaleNormal="75" workbookViewId="0">
      <selection activeCell="H46" sqref="H46"/>
    </sheetView>
  </sheetViews>
  <sheetFormatPr defaultRowHeight="15.75"/>
  <cols>
    <col min="1" max="1" width="49.7109375" style="1" customWidth="1"/>
    <col min="2" max="3" width="9.140625" style="1"/>
    <col min="4" max="9" width="21.140625" style="1" customWidth="1"/>
    <col min="10" max="12" width="16.140625" style="1" customWidth="1"/>
    <col min="13" max="14" width="17.28515625" style="1" customWidth="1"/>
    <col min="15" max="15" width="18.140625" style="1" customWidth="1"/>
    <col min="16" max="16384" width="9.140625" style="1"/>
  </cols>
  <sheetData>
    <row r="1" spans="1:15" ht="18.75">
      <c r="K1" s="12" t="s">
        <v>117</v>
      </c>
    </row>
    <row r="2" spans="1:15" ht="18.75">
      <c r="A2" s="162" t="s">
        <v>211</v>
      </c>
      <c r="B2" s="162"/>
      <c r="C2" s="162"/>
      <c r="D2" s="162"/>
      <c r="E2" s="162"/>
      <c r="F2" s="162"/>
      <c r="G2" s="162"/>
      <c r="H2" s="162"/>
      <c r="I2" s="162"/>
      <c r="J2" s="162"/>
      <c r="K2" s="162"/>
      <c r="L2" s="162"/>
      <c r="M2" s="66"/>
      <c r="N2" s="66"/>
    </row>
    <row r="3" spans="1:15" ht="18.75">
      <c r="A3" s="169" t="s">
        <v>228</v>
      </c>
      <c r="B3" s="169"/>
      <c r="C3" s="169"/>
      <c r="D3" s="169"/>
      <c r="E3" s="169"/>
      <c r="F3" s="169"/>
      <c r="G3" s="169"/>
      <c r="H3" s="169"/>
      <c r="I3" s="169"/>
      <c r="J3" s="169"/>
      <c r="K3" s="169"/>
      <c r="L3" s="169"/>
      <c r="M3" s="67"/>
      <c r="N3" s="67"/>
    </row>
    <row r="5" spans="1:15" ht="30" customHeight="1">
      <c r="A5" s="172" t="s">
        <v>31</v>
      </c>
      <c r="B5" s="181" t="s">
        <v>69</v>
      </c>
      <c r="C5" s="181" t="s">
        <v>108</v>
      </c>
      <c r="D5" s="154" t="s">
        <v>109</v>
      </c>
      <c r="E5" s="184"/>
      <c r="F5" s="184"/>
      <c r="G5" s="184"/>
      <c r="H5" s="184"/>
      <c r="I5" s="184"/>
      <c r="J5" s="184"/>
      <c r="K5" s="184"/>
      <c r="L5" s="155"/>
      <c r="M5" s="170" t="s">
        <v>153</v>
      </c>
      <c r="N5" s="171"/>
      <c r="O5" s="171"/>
    </row>
    <row r="6" spans="1:15" ht="15.75" customHeight="1">
      <c r="A6" s="173"/>
      <c r="B6" s="182"/>
      <c r="C6" s="182"/>
      <c r="D6" s="175" t="s">
        <v>110</v>
      </c>
      <c r="E6" s="176"/>
      <c r="F6" s="177"/>
      <c r="G6" s="154" t="s">
        <v>35</v>
      </c>
      <c r="H6" s="184"/>
      <c r="I6" s="184"/>
      <c r="J6" s="184"/>
      <c r="K6" s="184"/>
      <c r="L6" s="155"/>
      <c r="M6" s="170"/>
      <c r="N6" s="171"/>
      <c r="O6" s="171"/>
    </row>
    <row r="7" spans="1:15" ht="71.25" customHeight="1">
      <c r="A7" s="173"/>
      <c r="B7" s="182"/>
      <c r="C7" s="182"/>
      <c r="D7" s="178"/>
      <c r="E7" s="179"/>
      <c r="F7" s="180"/>
      <c r="G7" s="166" t="s">
        <v>113</v>
      </c>
      <c r="H7" s="167"/>
      <c r="I7" s="168"/>
      <c r="J7" s="166" t="s">
        <v>111</v>
      </c>
      <c r="K7" s="167"/>
      <c r="L7" s="168"/>
      <c r="M7" s="170"/>
      <c r="N7" s="171"/>
      <c r="O7" s="171"/>
    </row>
    <row r="8" spans="1:15" ht="63.75" customHeight="1">
      <c r="A8" s="174"/>
      <c r="B8" s="183"/>
      <c r="C8" s="183"/>
      <c r="D8" s="22" t="s">
        <v>157</v>
      </c>
      <c r="E8" s="22" t="s">
        <v>152</v>
      </c>
      <c r="F8" s="22" t="s">
        <v>160</v>
      </c>
      <c r="G8" s="91" t="s">
        <v>157</v>
      </c>
      <c r="H8" s="124" t="s">
        <v>152</v>
      </c>
      <c r="I8" s="124" t="s">
        <v>160</v>
      </c>
      <c r="J8" s="91" t="s">
        <v>157</v>
      </c>
      <c r="K8" s="91" t="s">
        <v>152</v>
      </c>
      <c r="L8" s="91" t="s">
        <v>160</v>
      </c>
      <c r="M8" s="92" t="s">
        <v>157</v>
      </c>
      <c r="N8" s="92" t="s">
        <v>152</v>
      </c>
      <c r="O8" s="92" t="s">
        <v>160</v>
      </c>
    </row>
    <row r="9" spans="1:15">
      <c r="A9" s="22">
        <v>1</v>
      </c>
      <c r="B9" s="22">
        <v>2</v>
      </c>
      <c r="C9" s="22">
        <v>3</v>
      </c>
      <c r="D9" s="22">
        <v>4</v>
      </c>
      <c r="E9" s="22">
        <v>5</v>
      </c>
      <c r="F9" s="22">
        <v>6</v>
      </c>
      <c r="G9" s="22">
        <v>7</v>
      </c>
      <c r="H9" s="124">
        <v>8</v>
      </c>
      <c r="I9" s="124">
        <v>9</v>
      </c>
      <c r="J9" s="22">
        <v>10</v>
      </c>
      <c r="K9" s="22">
        <v>11</v>
      </c>
      <c r="L9" s="22">
        <v>12</v>
      </c>
      <c r="M9" s="68"/>
      <c r="N9" s="68"/>
    </row>
    <row r="10" spans="1:15" ht="37.5">
      <c r="A10" s="59" t="s">
        <v>112</v>
      </c>
      <c r="B10" s="60" t="s">
        <v>114</v>
      </c>
      <c r="C10" s="61" t="s">
        <v>73</v>
      </c>
      <c r="D10" s="62">
        <f>D22+D33</f>
        <v>25106338.040000003</v>
      </c>
      <c r="E10" s="62">
        <f t="shared" ref="E10:L10" si="0">E22+E33</f>
        <v>25106338.039999999</v>
      </c>
      <c r="F10" s="62">
        <f t="shared" si="0"/>
        <v>25106338.039999999</v>
      </c>
      <c r="G10" s="62">
        <f>G22+G33</f>
        <v>25106338.040000003</v>
      </c>
      <c r="H10" s="62">
        <f t="shared" si="0"/>
        <v>25106338.039999999</v>
      </c>
      <c r="I10" s="62">
        <f t="shared" si="0"/>
        <v>25106338.039999999</v>
      </c>
      <c r="J10" s="62">
        <f t="shared" si="0"/>
        <v>0</v>
      </c>
      <c r="K10" s="62">
        <f t="shared" si="0"/>
        <v>0</v>
      </c>
      <c r="L10" s="62">
        <f t="shared" si="0"/>
        <v>0</v>
      </c>
      <c r="M10" s="85">
        <f>D10-'Таблица 2 2019'!D60</f>
        <v>0</v>
      </c>
      <c r="N10" s="85">
        <f>E10-'Таблица 2 2020'!D60</f>
        <v>0</v>
      </c>
      <c r="O10" s="85">
        <f>F10-'Таблица 2 2021'!D60</f>
        <v>0</v>
      </c>
    </row>
    <row r="11" spans="1:15">
      <c r="A11" s="20" t="s">
        <v>35</v>
      </c>
      <c r="B11" s="25"/>
      <c r="C11" s="25"/>
      <c r="D11" s="25"/>
      <c r="E11" s="25"/>
      <c r="F11" s="25"/>
      <c r="G11" s="25"/>
      <c r="H11" s="25"/>
      <c r="I11" s="25"/>
      <c r="J11" s="25"/>
      <c r="K11" s="25"/>
      <c r="L11" s="25"/>
      <c r="M11" s="70"/>
      <c r="N11" s="70"/>
    </row>
    <row r="12" spans="1:15">
      <c r="A12" s="83" t="s">
        <v>97</v>
      </c>
      <c r="B12" s="84">
        <v>221</v>
      </c>
      <c r="C12" s="25"/>
      <c r="D12" s="58">
        <f>D23+D34</f>
        <v>1060264</v>
      </c>
      <c r="E12" s="58">
        <f t="shared" ref="E12:L12" si="1">E23+E34</f>
        <v>1060264</v>
      </c>
      <c r="F12" s="58">
        <f t="shared" si="1"/>
        <v>1060264</v>
      </c>
      <c r="G12" s="58">
        <f t="shared" si="1"/>
        <v>1060264</v>
      </c>
      <c r="H12" s="58">
        <f t="shared" si="1"/>
        <v>1060264</v>
      </c>
      <c r="I12" s="58">
        <f t="shared" si="1"/>
        <v>1060264</v>
      </c>
      <c r="J12" s="58">
        <f t="shared" si="1"/>
        <v>0</v>
      </c>
      <c r="K12" s="58">
        <f t="shared" si="1"/>
        <v>0</v>
      </c>
      <c r="L12" s="58">
        <f t="shared" si="1"/>
        <v>0</v>
      </c>
      <c r="M12" s="70"/>
      <c r="N12" s="70"/>
    </row>
    <row r="13" spans="1:15">
      <c r="A13" s="83" t="s">
        <v>98</v>
      </c>
      <c r="B13" s="84">
        <v>222</v>
      </c>
      <c r="C13" s="25"/>
      <c r="D13" s="58">
        <f>D24+D35</f>
        <v>20000</v>
      </c>
      <c r="E13" s="58">
        <f t="shared" ref="E13:L13" si="2">E24+E35</f>
        <v>20000</v>
      </c>
      <c r="F13" s="58">
        <f t="shared" si="2"/>
        <v>20000</v>
      </c>
      <c r="G13" s="58">
        <f t="shared" si="2"/>
        <v>20000</v>
      </c>
      <c r="H13" s="58">
        <f t="shared" si="2"/>
        <v>20000</v>
      </c>
      <c r="I13" s="58">
        <f t="shared" si="2"/>
        <v>20000</v>
      </c>
      <c r="J13" s="58">
        <f t="shared" si="2"/>
        <v>0</v>
      </c>
      <c r="K13" s="58">
        <f t="shared" si="2"/>
        <v>0</v>
      </c>
      <c r="L13" s="58">
        <f t="shared" si="2"/>
        <v>0</v>
      </c>
      <c r="M13" s="70"/>
      <c r="N13" s="70"/>
    </row>
    <row r="14" spans="1:15">
      <c r="A14" s="83" t="s">
        <v>99</v>
      </c>
      <c r="B14" s="84">
        <v>223</v>
      </c>
      <c r="C14" s="25"/>
      <c r="D14" s="58">
        <f t="shared" ref="D14:L20" si="3">D25+D36</f>
        <v>7627592</v>
      </c>
      <c r="E14" s="58">
        <f t="shared" si="3"/>
        <v>7627592</v>
      </c>
      <c r="F14" s="58">
        <f t="shared" si="3"/>
        <v>7627592</v>
      </c>
      <c r="G14" s="58">
        <f t="shared" si="3"/>
        <v>7627592</v>
      </c>
      <c r="H14" s="58">
        <f t="shared" si="3"/>
        <v>7627592</v>
      </c>
      <c r="I14" s="58">
        <f t="shared" si="3"/>
        <v>7627592</v>
      </c>
      <c r="J14" s="58">
        <f t="shared" si="3"/>
        <v>0</v>
      </c>
      <c r="K14" s="58">
        <f t="shared" si="3"/>
        <v>0</v>
      </c>
      <c r="L14" s="58">
        <f t="shared" si="3"/>
        <v>0</v>
      </c>
      <c r="M14" s="70"/>
      <c r="N14" s="70"/>
    </row>
    <row r="15" spans="1:15">
      <c r="A15" s="83" t="s">
        <v>100</v>
      </c>
      <c r="B15" s="84">
        <v>224</v>
      </c>
      <c r="C15" s="25"/>
      <c r="D15" s="58">
        <f t="shared" si="3"/>
        <v>96452</v>
      </c>
      <c r="E15" s="58">
        <f t="shared" si="3"/>
        <v>96452</v>
      </c>
      <c r="F15" s="58">
        <f t="shared" si="3"/>
        <v>96452</v>
      </c>
      <c r="G15" s="58">
        <f t="shared" si="3"/>
        <v>96452</v>
      </c>
      <c r="H15" s="58">
        <f t="shared" si="3"/>
        <v>96452</v>
      </c>
      <c r="I15" s="58">
        <f t="shared" si="3"/>
        <v>96452</v>
      </c>
      <c r="J15" s="58">
        <f t="shared" si="3"/>
        <v>0</v>
      </c>
      <c r="K15" s="58">
        <f t="shared" si="3"/>
        <v>0</v>
      </c>
      <c r="L15" s="58">
        <f t="shared" si="3"/>
        <v>0</v>
      </c>
      <c r="M15" s="70"/>
      <c r="N15" s="70"/>
    </row>
    <row r="16" spans="1:15">
      <c r="A16" s="83" t="s">
        <v>101</v>
      </c>
      <c r="B16" s="84">
        <v>225</v>
      </c>
      <c r="C16" s="25"/>
      <c r="D16" s="58">
        <f t="shared" si="3"/>
        <v>2670032</v>
      </c>
      <c r="E16" s="58">
        <f t="shared" si="3"/>
        <v>2670032</v>
      </c>
      <c r="F16" s="58">
        <f t="shared" si="3"/>
        <v>2670032</v>
      </c>
      <c r="G16" s="58">
        <f t="shared" si="3"/>
        <v>2670032</v>
      </c>
      <c r="H16" s="58">
        <f t="shared" si="3"/>
        <v>2670032</v>
      </c>
      <c r="I16" s="58">
        <f t="shared" si="3"/>
        <v>2670032</v>
      </c>
      <c r="J16" s="58">
        <f t="shared" si="3"/>
        <v>0</v>
      </c>
      <c r="K16" s="58">
        <f t="shared" si="3"/>
        <v>0</v>
      </c>
      <c r="L16" s="58">
        <f t="shared" si="3"/>
        <v>0</v>
      </c>
      <c r="M16" s="70"/>
      <c r="N16" s="70"/>
    </row>
    <row r="17" spans="1:14">
      <c r="A17" s="83" t="s">
        <v>102</v>
      </c>
      <c r="B17" s="84">
        <v>226</v>
      </c>
      <c r="C17" s="25"/>
      <c r="D17" s="58">
        <f t="shared" si="3"/>
        <v>1427588</v>
      </c>
      <c r="E17" s="58">
        <f t="shared" si="3"/>
        <v>1427588</v>
      </c>
      <c r="F17" s="58">
        <f t="shared" si="3"/>
        <v>1427588</v>
      </c>
      <c r="G17" s="58">
        <f t="shared" si="3"/>
        <v>1427588</v>
      </c>
      <c r="H17" s="58">
        <f t="shared" si="3"/>
        <v>1427588</v>
      </c>
      <c r="I17" s="58">
        <f t="shared" si="3"/>
        <v>1427588</v>
      </c>
      <c r="J17" s="58">
        <f t="shared" si="3"/>
        <v>0</v>
      </c>
      <c r="K17" s="58">
        <f t="shared" si="3"/>
        <v>0</v>
      </c>
      <c r="L17" s="58">
        <f t="shared" si="3"/>
        <v>0</v>
      </c>
      <c r="M17" s="70"/>
      <c r="N17" s="70"/>
    </row>
    <row r="18" spans="1:14">
      <c r="A18" s="83" t="s">
        <v>103</v>
      </c>
      <c r="B18" s="84">
        <v>290</v>
      </c>
      <c r="C18" s="25"/>
      <c r="D18" s="58">
        <f t="shared" si="3"/>
        <v>0</v>
      </c>
      <c r="E18" s="58">
        <f t="shared" si="3"/>
        <v>0</v>
      </c>
      <c r="F18" s="58">
        <f t="shared" si="3"/>
        <v>0</v>
      </c>
      <c r="G18" s="58">
        <f t="shared" si="3"/>
        <v>0</v>
      </c>
      <c r="H18" s="58">
        <f t="shared" si="3"/>
        <v>0</v>
      </c>
      <c r="I18" s="58">
        <f t="shared" si="3"/>
        <v>0</v>
      </c>
      <c r="J18" s="58">
        <f t="shared" si="3"/>
        <v>0</v>
      </c>
      <c r="K18" s="58">
        <f t="shared" si="3"/>
        <v>0</v>
      </c>
      <c r="L18" s="58">
        <f t="shared" si="3"/>
        <v>0</v>
      </c>
      <c r="M18" s="70"/>
      <c r="N18" s="70"/>
    </row>
    <row r="19" spans="1:14">
      <c r="A19" s="83" t="s">
        <v>104</v>
      </c>
      <c r="B19" s="84">
        <v>310</v>
      </c>
      <c r="C19" s="25"/>
      <c r="D19" s="58">
        <f t="shared" si="3"/>
        <v>287988.63</v>
      </c>
      <c r="E19" s="58">
        <f t="shared" si="3"/>
        <v>287988.63</v>
      </c>
      <c r="F19" s="58">
        <f t="shared" si="3"/>
        <v>287988.63</v>
      </c>
      <c r="G19" s="58">
        <f t="shared" si="3"/>
        <v>287988.63</v>
      </c>
      <c r="H19" s="58">
        <f t="shared" si="3"/>
        <v>287988.63</v>
      </c>
      <c r="I19" s="58">
        <f t="shared" si="3"/>
        <v>287988.63</v>
      </c>
      <c r="J19" s="58">
        <f t="shared" si="3"/>
        <v>0</v>
      </c>
      <c r="K19" s="58">
        <f t="shared" si="3"/>
        <v>0</v>
      </c>
      <c r="L19" s="58">
        <f t="shared" si="3"/>
        <v>0</v>
      </c>
      <c r="M19" s="70"/>
      <c r="N19" s="70"/>
    </row>
    <row r="20" spans="1:14">
      <c r="A20" s="83" t="s">
        <v>105</v>
      </c>
      <c r="B20" s="84">
        <v>340</v>
      </c>
      <c r="C20" s="25"/>
      <c r="D20" s="58">
        <f t="shared" si="3"/>
        <v>11916421.41</v>
      </c>
      <c r="E20" s="58">
        <f t="shared" si="3"/>
        <v>11916421.41</v>
      </c>
      <c r="F20" s="58">
        <f t="shared" si="3"/>
        <v>11916421.41</v>
      </c>
      <c r="G20" s="58">
        <f t="shared" si="3"/>
        <v>11916421.41</v>
      </c>
      <c r="H20" s="58">
        <f t="shared" si="3"/>
        <v>11916421.41</v>
      </c>
      <c r="I20" s="58">
        <f t="shared" si="3"/>
        <v>11916421.41</v>
      </c>
      <c r="J20" s="58">
        <f t="shared" si="3"/>
        <v>0</v>
      </c>
      <c r="K20" s="58">
        <f t="shared" si="3"/>
        <v>0</v>
      </c>
      <c r="L20" s="58">
        <f t="shared" si="3"/>
        <v>0</v>
      </c>
      <c r="M20" s="70"/>
      <c r="N20" s="70"/>
    </row>
    <row r="21" spans="1:14">
      <c r="A21" s="20"/>
      <c r="B21" s="25"/>
      <c r="C21" s="25"/>
      <c r="D21" s="25"/>
      <c r="E21" s="25"/>
      <c r="F21" s="25"/>
      <c r="G21" s="25"/>
      <c r="H21" s="25"/>
      <c r="I21" s="25"/>
      <c r="J21" s="25"/>
      <c r="K21" s="25"/>
      <c r="L21" s="25"/>
      <c r="M21" s="70"/>
      <c r="N21" s="70"/>
    </row>
    <row r="22" spans="1:14" ht="48" customHeight="1">
      <c r="A22" s="59" t="s">
        <v>115</v>
      </c>
      <c r="B22" s="61">
        <v>1001</v>
      </c>
      <c r="C22" s="61" t="s">
        <v>73</v>
      </c>
      <c r="D22" s="62">
        <f>SUM(D23:D31)</f>
        <v>6071278.4800000004</v>
      </c>
      <c r="E22" s="62">
        <f>SUM(E23:E31)</f>
        <v>0</v>
      </c>
      <c r="F22" s="62">
        <f t="shared" ref="F22:L22" si="4">SUM(F23:F31)</f>
        <v>0</v>
      </c>
      <c r="G22" s="116">
        <f t="shared" si="4"/>
        <v>6071278.4800000004</v>
      </c>
      <c r="H22" s="62">
        <f t="shared" si="4"/>
        <v>0</v>
      </c>
      <c r="I22" s="62">
        <f t="shared" si="4"/>
        <v>0</v>
      </c>
      <c r="J22" s="62">
        <f t="shared" si="4"/>
        <v>0</v>
      </c>
      <c r="K22" s="62">
        <f t="shared" si="4"/>
        <v>0</v>
      </c>
      <c r="L22" s="62">
        <f t="shared" si="4"/>
        <v>0</v>
      </c>
      <c r="M22" s="70"/>
      <c r="N22" s="70"/>
    </row>
    <row r="23" spans="1:14">
      <c r="A23" s="83" t="s">
        <v>97</v>
      </c>
      <c r="B23" s="84">
        <v>221</v>
      </c>
      <c r="C23" s="57"/>
      <c r="D23" s="35">
        <f>G23+J23</f>
        <v>0</v>
      </c>
      <c r="E23" s="35">
        <f>H23+K23</f>
        <v>0</v>
      </c>
      <c r="F23" s="35">
        <f>I23+L23</f>
        <v>0</v>
      </c>
      <c r="G23" s="56">
        <v>0</v>
      </c>
      <c r="H23" s="35">
        <v>0</v>
      </c>
      <c r="I23" s="35">
        <v>0</v>
      </c>
      <c r="J23" s="58">
        <v>0</v>
      </c>
      <c r="K23" s="58">
        <v>0</v>
      </c>
      <c r="L23" s="58">
        <v>0</v>
      </c>
      <c r="M23" s="71"/>
      <c r="N23" s="71"/>
    </row>
    <row r="24" spans="1:14">
      <c r="A24" s="83" t="s">
        <v>98</v>
      </c>
      <c r="B24" s="84">
        <v>222</v>
      </c>
      <c r="C24" s="54"/>
      <c r="D24" s="35">
        <f t="shared" ref="D24:D31" si="5">G24+J24</f>
        <v>0</v>
      </c>
      <c r="E24" s="35">
        <f t="shared" ref="E24:E31" si="6">H24+K24</f>
        <v>0</v>
      </c>
      <c r="F24" s="35">
        <f t="shared" ref="F24:F31" si="7">I24+L24</f>
        <v>0</v>
      </c>
      <c r="G24" s="56">
        <v>0</v>
      </c>
      <c r="H24" s="35">
        <v>0</v>
      </c>
      <c r="I24" s="35">
        <v>0</v>
      </c>
      <c r="J24" s="35">
        <v>0</v>
      </c>
      <c r="K24" s="35">
        <v>0</v>
      </c>
      <c r="L24" s="35">
        <v>0</v>
      </c>
      <c r="M24" s="70"/>
      <c r="N24" s="70"/>
    </row>
    <row r="25" spans="1:14">
      <c r="A25" s="83" t="s">
        <v>99</v>
      </c>
      <c r="B25" s="84">
        <v>223</v>
      </c>
      <c r="C25" s="54"/>
      <c r="D25" s="35">
        <f t="shared" si="5"/>
        <v>5243098.13</v>
      </c>
      <c r="E25" s="35">
        <f t="shared" si="6"/>
        <v>0</v>
      </c>
      <c r="F25" s="35">
        <f t="shared" si="7"/>
        <v>0</v>
      </c>
      <c r="G25" s="56">
        <v>5243098.13</v>
      </c>
      <c r="H25" s="35">
        <v>0</v>
      </c>
      <c r="I25" s="35">
        <v>0</v>
      </c>
      <c r="J25" s="35">
        <v>0</v>
      </c>
      <c r="K25" s="35">
        <v>0</v>
      </c>
      <c r="L25" s="35">
        <v>0</v>
      </c>
      <c r="M25" s="70"/>
      <c r="N25" s="70"/>
    </row>
    <row r="26" spans="1:14">
      <c r="A26" s="83" t="s">
        <v>100</v>
      </c>
      <c r="B26" s="84">
        <v>224</v>
      </c>
      <c r="C26" s="54"/>
      <c r="D26" s="35">
        <f t="shared" si="5"/>
        <v>0</v>
      </c>
      <c r="E26" s="35">
        <f t="shared" si="6"/>
        <v>0</v>
      </c>
      <c r="F26" s="35">
        <f t="shared" si="7"/>
        <v>0</v>
      </c>
      <c r="G26" s="56">
        <v>0</v>
      </c>
      <c r="H26" s="35">
        <v>0</v>
      </c>
      <c r="I26" s="35">
        <v>0</v>
      </c>
      <c r="J26" s="35">
        <v>0</v>
      </c>
      <c r="K26" s="35">
        <v>0</v>
      </c>
      <c r="L26" s="35">
        <v>0</v>
      </c>
      <c r="M26" s="70"/>
      <c r="N26" s="70"/>
    </row>
    <row r="27" spans="1:14">
      <c r="A27" s="83" t="s">
        <v>101</v>
      </c>
      <c r="B27" s="84">
        <v>225</v>
      </c>
      <c r="C27" s="57"/>
      <c r="D27" s="35">
        <f t="shared" si="5"/>
        <v>17720.150000000001</v>
      </c>
      <c r="E27" s="35">
        <f t="shared" si="6"/>
        <v>0</v>
      </c>
      <c r="F27" s="35">
        <f t="shared" si="7"/>
        <v>0</v>
      </c>
      <c r="G27" s="56">
        <v>17720.150000000001</v>
      </c>
      <c r="H27" s="35">
        <v>0</v>
      </c>
      <c r="I27" s="35">
        <v>0</v>
      </c>
      <c r="J27" s="35">
        <v>0</v>
      </c>
      <c r="K27" s="35">
        <v>0</v>
      </c>
      <c r="L27" s="35">
        <v>0</v>
      </c>
      <c r="M27" s="70"/>
      <c r="N27" s="70"/>
    </row>
    <row r="28" spans="1:14">
      <c r="A28" s="83" t="s">
        <v>102</v>
      </c>
      <c r="B28" s="84">
        <v>226</v>
      </c>
      <c r="C28" s="54"/>
      <c r="D28" s="35">
        <f t="shared" si="5"/>
        <v>106694</v>
      </c>
      <c r="E28" s="35">
        <f t="shared" si="6"/>
        <v>0</v>
      </c>
      <c r="F28" s="35">
        <f t="shared" si="7"/>
        <v>0</v>
      </c>
      <c r="G28" s="56">
        <v>106694</v>
      </c>
      <c r="H28" s="35">
        <v>0</v>
      </c>
      <c r="I28" s="35">
        <v>0</v>
      </c>
      <c r="J28" s="35">
        <v>0</v>
      </c>
      <c r="K28" s="35">
        <v>0</v>
      </c>
      <c r="L28" s="35">
        <v>0</v>
      </c>
      <c r="M28" s="70"/>
      <c r="N28" s="70"/>
    </row>
    <row r="29" spans="1:14">
      <c r="A29" s="83" t="s">
        <v>103</v>
      </c>
      <c r="B29" s="84">
        <v>290</v>
      </c>
      <c r="C29" s="54"/>
      <c r="D29" s="35">
        <f t="shared" si="5"/>
        <v>0</v>
      </c>
      <c r="E29" s="35">
        <f t="shared" si="6"/>
        <v>0</v>
      </c>
      <c r="F29" s="35">
        <f t="shared" si="7"/>
        <v>0</v>
      </c>
      <c r="G29" s="56">
        <v>0</v>
      </c>
      <c r="H29" s="35">
        <v>0</v>
      </c>
      <c r="I29" s="35">
        <v>0</v>
      </c>
      <c r="J29" s="35">
        <v>0</v>
      </c>
      <c r="K29" s="35">
        <v>0</v>
      </c>
      <c r="L29" s="35">
        <v>0</v>
      </c>
      <c r="M29" s="70"/>
      <c r="N29" s="70"/>
    </row>
    <row r="30" spans="1:14">
      <c r="A30" s="83" t="s">
        <v>104</v>
      </c>
      <c r="B30" s="84">
        <v>310</v>
      </c>
      <c r="C30" s="54"/>
      <c r="D30" s="35">
        <f t="shared" si="5"/>
        <v>0</v>
      </c>
      <c r="E30" s="35">
        <f t="shared" si="6"/>
        <v>0</v>
      </c>
      <c r="F30" s="35">
        <f t="shared" si="7"/>
        <v>0</v>
      </c>
      <c r="G30" s="56">
        <v>0</v>
      </c>
      <c r="H30" s="35">
        <v>0</v>
      </c>
      <c r="I30" s="35">
        <v>0</v>
      </c>
      <c r="J30" s="35">
        <v>0</v>
      </c>
      <c r="K30" s="35">
        <v>0</v>
      </c>
      <c r="L30" s="35">
        <v>0</v>
      </c>
      <c r="M30" s="70"/>
      <c r="N30" s="70"/>
    </row>
    <row r="31" spans="1:14">
      <c r="A31" s="83" t="s">
        <v>105</v>
      </c>
      <c r="B31" s="84">
        <v>340</v>
      </c>
      <c r="C31" s="54"/>
      <c r="D31" s="35">
        <f t="shared" si="5"/>
        <v>703766.2</v>
      </c>
      <c r="E31" s="35">
        <f t="shared" si="6"/>
        <v>0</v>
      </c>
      <c r="F31" s="35">
        <f t="shared" si="7"/>
        <v>0</v>
      </c>
      <c r="G31" s="56">
        <v>703766.2</v>
      </c>
      <c r="H31" s="35">
        <v>0</v>
      </c>
      <c r="I31" s="35">
        <v>0</v>
      </c>
      <c r="J31" s="35">
        <v>0</v>
      </c>
      <c r="K31" s="35">
        <v>0</v>
      </c>
      <c r="L31" s="35">
        <v>0</v>
      </c>
      <c r="M31" s="70"/>
      <c r="N31" s="70"/>
    </row>
    <row r="32" spans="1:14">
      <c r="A32" s="25"/>
      <c r="B32" s="25"/>
      <c r="C32" s="25"/>
      <c r="D32" s="35"/>
      <c r="E32" s="35"/>
      <c r="F32" s="35"/>
      <c r="G32" s="56"/>
      <c r="H32" s="35"/>
      <c r="I32" s="35"/>
      <c r="J32" s="35"/>
      <c r="K32" s="35"/>
      <c r="L32" s="35"/>
      <c r="M32" s="70"/>
      <c r="N32" s="70"/>
    </row>
    <row r="33" spans="1:14" ht="37.5">
      <c r="A33" s="59" t="s">
        <v>116</v>
      </c>
      <c r="B33" s="61">
        <v>2001</v>
      </c>
      <c r="C33" s="61" t="s">
        <v>73</v>
      </c>
      <c r="D33" s="62">
        <f>SUM(D34:D42)</f>
        <v>19035059.560000002</v>
      </c>
      <c r="E33" s="62">
        <f t="shared" ref="E33:L33" si="8">SUM(E34:E42)</f>
        <v>25106338.039999999</v>
      </c>
      <c r="F33" s="62">
        <f t="shared" si="8"/>
        <v>25106338.039999999</v>
      </c>
      <c r="G33" s="116">
        <f t="shared" si="8"/>
        <v>19035059.560000002</v>
      </c>
      <c r="H33" s="116">
        <f t="shared" si="8"/>
        <v>25106338.039999999</v>
      </c>
      <c r="I33" s="116">
        <f t="shared" ref="I33" si="9">SUM(I34:I42)</f>
        <v>25106338.039999999</v>
      </c>
      <c r="J33" s="62">
        <f t="shared" si="8"/>
        <v>0</v>
      </c>
      <c r="K33" s="62">
        <v>0</v>
      </c>
      <c r="L33" s="62">
        <f t="shared" si="8"/>
        <v>0</v>
      </c>
      <c r="M33" s="70"/>
      <c r="N33" s="70"/>
    </row>
    <row r="34" spans="1:14">
      <c r="A34" s="83" t="s">
        <v>97</v>
      </c>
      <c r="B34" s="84">
        <v>221</v>
      </c>
      <c r="C34" s="57"/>
      <c r="D34" s="35">
        <f>G34+J34</f>
        <v>1060264</v>
      </c>
      <c r="E34" s="35">
        <f>H34+K34</f>
        <v>1060264</v>
      </c>
      <c r="F34" s="35">
        <f>I34+L34</f>
        <v>1060264</v>
      </c>
      <c r="G34" s="35">
        <v>1060264</v>
      </c>
      <c r="H34" s="56">
        <v>1060264</v>
      </c>
      <c r="I34" s="56">
        <v>1060264</v>
      </c>
      <c r="J34" s="58">
        <v>0</v>
      </c>
      <c r="K34" s="58">
        <v>0</v>
      </c>
      <c r="L34" s="58">
        <v>0</v>
      </c>
      <c r="M34" s="71"/>
      <c r="N34" s="71"/>
    </row>
    <row r="35" spans="1:14">
      <c r="A35" s="83" t="s">
        <v>98</v>
      </c>
      <c r="B35" s="84">
        <v>222</v>
      </c>
      <c r="C35" s="80"/>
      <c r="D35" s="35">
        <f t="shared" ref="D35:D42" si="10">G35+J35</f>
        <v>20000</v>
      </c>
      <c r="E35" s="35">
        <f t="shared" ref="E35:E42" si="11">H35+K35</f>
        <v>20000</v>
      </c>
      <c r="F35" s="35">
        <f t="shared" ref="F35:F42" si="12">I35+L35</f>
        <v>20000</v>
      </c>
      <c r="G35" s="35">
        <v>20000</v>
      </c>
      <c r="H35" s="56">
        <v>20000</v>
      </c>
      <c r="I35" s="56">
        <v>20000</v>
      </c>
      <c r="J35" s="35">
        <v>0</v>
      </c>
      <c r="K35" s="35">
        <v>0</v>
      </c>
      <c r="L35" s="35">
        <v>0</v>
      </c>
      <c r="M35" s="70"/>
      <c r="N35" s="70"/>
    </row>
    <row r="36" spans="1:14">
      <c r="A36" s="83" t="s">
        <v>99</v>
      </c>
      <c r="B36" s="84">
        <v>223</v>
      </c>
      <c r="C36" s="80"/>
      <c r="D36" s="35">
        <f t="shared" si="10"/>
        <v>2384493.87</v>
      </c>
      <c r="E36" s="35">
        <f t="shared" si="11"/>
        <v>7627592</v>
      </c>
      <c r="F36" s="35">
        <f t="shared" si="12"/>
        <v>7627592</v>
      </c>
      <c r="G36" s="35">
        <v>2384493.87</v>
      </c>
      <c r="H36" s="56">
        <v>7627592</v>
      </c>
      <c r="I36" s="56">
        <v>7627592</v>
      </c>
      <c r="J36" s="35">
        <v>0</v>
      </c>
      <c r="K36" s="35">
        <v>0</v>
      </c>
      <c r="L36" s="35">
        <v>0</v>
      </c>
      <c r="M36" s="70"/>
      <c r="N36" s="70"/>
    </row>
    <row r="37" spans="1:14">
      <c r="A37" s="83" t="s">
        <v>100</v>
      </c>
      <c r="B37" s="84">
        <v>224</v>
      </c>
      <c r="C37" s="80"/>
      <c r="D37" s="35">
        <f t="shared" si="10"/>
        <v>96452</v>
      </c>
      <c r="E37" s="35">
        <f t="shared" si="11"/>
        <v>96452</v>
      </c>
      <c r="F37" s="35">
        <f t="shared" si="12"/>
        <v>96452</v>
      </c>
      <c r="G37" s="35">
        <v>96452</v>
      </c>
      <c r="H37" s="56">
        <v>96452</v>
      </c>
      <c r="I37" s="56">
        <v>96452</v>
      </c>
      <c r="J37" s="35">
        <v>0</v>
      </c>
      <c r="K37" s="35">
        <v>0</v>
      </c>
      <c r="L37" s="35">
        <v>0</v>
      </c>
      <c r="M37" s="70"/>
      <c r="N37" s="70"/>
    </row>
    <row r="38" spans="1:14">
      <c r="A38" s="83" t="s">
        <v>101</v>
      </c>
      <c r="B38" s="84">
        <v>225</v>
      </c>
      <c r="C38" s="57"/>
      <c r="D38" s="35">
        <f t="shared" si="10"/>
        <v>2652311.85</v>
      </c>
      <c r="E38" s="35">
        <f t="shared" si="11"/>
        <v>2670032</v>
      </c>
      <c r="F38" s="35">
        <f t="shared" si="12"/>
        <v>2670032</v>
      </c>
      <c r="G38" s="35">
        <v>2652311.85</v>
      </c>
      <c r="H38" s="56">
        <v>2670032</v>
      </c>
      <c r="I38" s="56">
        <v>2670032</v>
      </c>
      <c r="J38" s="35">
        <v>0</v>
      </c>
      <c r="K38" s="35">
        <v>0</v>
      </c>
      <c r="L38" s="35">
        <v>0</v>
      </c>
      <c r="M38" s="70"/>
      <c r="N38" s="70"/>
    </row>
    <row r="39" spans="1:14">
      <c r="A39" s="83" t="s">
        <v>102</v>
      </c>
      <c r="B39" s="84">
        <v>226</v>
      </c>
      <c r="C39" s="80"/>
      <c r="D39" s="35">
        <f t="shared" si="10"/>
        <v>1320894</v>
      </c>
      <c r="E39" s="35">
        <f t="shared" si="11"/>
        <v>1427588</v>
      </c>
      <c r="F39" s="35">
        <f t="shared" si="12"/>
        <v>1427588</v>
      </c>
      <c r="G39" s="35">
        <v>1320894</v>
      </c>
      <c r="H39" s="56">
        <v>1427588</v>
      </c>
      <c r="I39" s="56">
        <v>1427588</v>
      </c>
      <c r="J39" s="35">
        <v>0</v>
      </c>
      <c r="K39" s="35">
        <v>0</v>
      </c>
      <c r="L39" s="35">
        <v>0</v>
      </c>
      <c r="M39" s="70"/>
      <c r="N39" s="70"/>
    </row>
    <row r="40" spans="1:14">
      <c r="A40" s="83" t="s">
        <v>103</v>
      </c>
      <c r="B40" s="84">
        <v>290</v>
      </c>
      <c r="C40" s="80"/>
      <c r="D40" s="35">
        <f t="shared" si="10"/>
        <v>0</v>
      </c>
      <c r="E40" s="35">
        <f t="shared" si="11"/>
        <v>0</v>
      </c>
      <c r="F40" s="35">
        <f t="shared" si="12"/>
        <v>0</v>
      </c>
      <c r="G40" s="35">
        <v>0</v>
      </c>
      <c r="H40" s="56">
        <v>0</v>
      </c>
      <c r="I40" s="56">
        <v>0</v>
      </c>
      <c r="J40" s="35">
        <v>0</v>
      </c>
      <c r="K40" s="35">
        <v>0</v>
      </c>
      <c r="L40" s="35">
        <v>0</v>
      </c>
      <c r="M40" s="70"/>
      <c r="N40" s="70"/>
    </row>
    <row r="41" spans="1:14">
      <c r="A41" s="83" t="s">
        <v>104</v>
      </c>
      <c r="B41" s="84">
        <v>310</v>
      </c>
      <c r="C41" s="80"/>
      <c r="D41" s="35">
        <f t="shared" si="10"/>
        <v>287988.63</v>
      </c>
      <c r="E41" s="35">
        <f t="shared" si="11"/>
        <v>287988.63</v>
      </c>
      <c r="F41" s="35">
        <f t="shared" si="12"/>
        <v>287988.63</v>
      </c>
      <c r="G41" s="35">
        <v>287988.63</v>
      </c>
      <c r="H41" s="56">
        <v>287988.63</v>
      </c>
      <c r="I41" s="56">
        <v>287988.63</v>
      </c>
      <c r="J41" s="35">
        <v>0</v>
      </c>
      <c r="K41" s="35">
        <v>0</v>
      </c>
      <c r="L41" s="35">
        <v>0</v>
      </c>
      <c r="M41" s="70"/>
      <c r="N41" s="70"/>
    </row>
    <row r="42" spans="1:14">
      <c r="A42" s="83" t="s">
        <v>105</v>
      </c>
      <c r="B42" s="84">
        <v>340</v>
      </c>
      <c r="C42" s="80"/>
      <c r="D42" s="35">
        <f t="shared" si="10"/>
        <v>11212655.210000001</v>
      </c>
      <c r="E42" s="35">
        <f t="shared" si="11"/>
        <v>11916421.41</v>
      </c>
      <c r="F42" s="35">
        <f t="shared" si="12"/>
        <v>11916421.41</v>
      </c>
      <c r="G42" s="35">
        <v>11212655.210000001</v>
      </c>
      <c r="H42" s="56">
        <v>11916421.41</v>
      </c>
      <c r="I42" s="56">
        <v>11916421.41</v>
      </c>
      <c r="J42" s="35">
        <v>0</v>
      </c>
      <c r="K42" s="35">
        <v>0</v>
      </c>
      <c r="L42" s="35">
        <v>0</v>
      </c>
      <c r="M42" s="70"/>
      <c r="N42" s="70"/>
    </row>
  </sheetData>
  <mergeCells count="11">
    <mergeCell ref="M5:O7"/>
    <mergeCell ref="A2:L2"/>
    <mergeCell ref="A3:L3"/>
    <mergeCell ref="A5:A8"/>
    <mergeCell ref="G7:I7"/>
    <mergeCell ref="D6:F7"/>
    <mergeCell ref="J7:L7"/>
    <mergeCell ref="C5:C8"/>
    <mergeCell ref="B5:B8"/>
    <mergeCell ref="D5:L5"/>
    <mergeCell ref="G6:L6"/>
  </mergeCells>
  <printOptions horizontalCentered="1"/>
  <pageMargins left="0.31496062992125984" right="0.31496062992125984" top="0.35433070866141736" bottom="0.35433070866141736" header="0" footer="0"/>
  <pageSetup paperSize="9" scale="57" orientation="landscape" verticalDpi="0" r:id="rId1"/>
</worksheet>
</file>

<file path=xl/worksheets/sheet9.xml><?xml version="1.0" encoding="utf-8"?>
<worksheet xmlns="http://schemas.openxmlformats.org/spreadsheetml/2006/main" xmlns:r="http://schemas.openxmlformats.org/officeDocument/2006/relationships">
  <dimension ref="A1:R83"/>
  <sheetViews>
    <sheetView zoomScale="80" zoomScaleNormal="80" workbookViewId="0">
      <selection activeCell="G79" sqref="G79"/>
    </sheetView>
  </sheetViews>
  <sheetFormatPr defaultRowHeight="15"/>
  <cols>
    <col min="1" max="1" width="13.140625" customWidth="1"/>
    <col min="2" max="2" width="41.28515625" customWidth="1"/>
    <col min="7" max="7" width="14.85546875" customWidth="1"/>
    <col min="8" max="8" width="13.140625" bestFit="1" customWidth="1"/>
    <col min="9" max="9" width="14.42578125" customWidth="1"/>
    <col min="10" max="10" width="14.85546875" bestFit="1" customWidth="1"/>
    <col min="11" max="11" width="18.85546875" customWidth="1"/>
    <col min="12" max="12" width="14.85546875" bestFit="1" customWidth="1"/>
    <col min="13" max="13" width="10.85546875" bestFit="1" customWidth="1"/>
    <col min="14" max="14" width="15" customWidth="1"/>
    <col min="15" max="15" width="13.28515625" customWidth="1"/>
    <col min="16" max="16" width="22.28515625" hidden="1" customWidth="1"/>
    <col min="17" max="17" width="11.42578125" hidden="1" customWidth="1"/>
    <col min="18" max="18" width="0" hidden="1" customWidth="1"/>
    <col min="253" max="253" width="11.28515625" customWidth="1"/>
    <col min="254" max="254" width="12" customWidth="1"/>
    <col min="259" max="259" width="14.85546875" customWidth="1"/>
    <col min="261" max="261" width="14.42578125" customWidth="1"/>
    <col min="262" max="262" width="14.28515625" customWidth="1"/>
    <col min="263" max="263" width="17" customWidth="1"/>
    <col min="264" max="264" width="14.140625" customWidth="1"/>
    <col min="266" max="266" width="15" customWidth="1"/>
    <col min="267" max="267" width="13.28515625" customWidth="1"/>
    <col min="509" max="509" width="11.28515625" customWidth="1"/>
    <col min="510" max="510" width="12" customWidth="1"/>
    <col min="515" max="515" width="14.85546875" customWidth="1"/>
    <col min="517" max="517" width="14.42578125" customWidth="1"/>
    <col min="518" max="518" width="14.28515625" customWidth="1"/>
    <col min="519" max="519" width="17" customWidth="1"/>
    <col min="520" max="520" width="14.140625" customWidth="1"/>
    <col min="522" max="522" width="15" customWidth="1"/>
    <col min="523" max="523" width="13.28515625" customWidth="1"/>
    <col min="765" max="765" width="11.28515625" customWidth="1"/>
    <col min="766" max="766" width="12" customWidth="1"/>
    <col min="771" max="771" width="14.85546875" customWidth="1"/>
    <col min="773" max="773" width="14.42578125" customWidth="1"/>
    <col min="774" max="774" width="14.28515625" customWidth="1"/>
    <col min="775" max="775" width="17" customWidth="1"/>
    <col min="776" max="776" width="14.140625" customWidth="1"/>
    <col min="778" max="778" width="15" customWidth="1"/>
    <col min="779" max="779" width="13.28515625" customWidth="1"/>
    <col min="1021" max="1021" width="11.28515625" customWidth="1"/>
    <col min="1022" max="1022" width="12" customWidth="1"/>
    <col min="1027" max="1027" width="14.85546875" customWidth="1"/>
    <col min="1029" max="1029" width="14.42578125" customWidth="1"/>
    <col min="1030" max="1030" width="14.28515625" customWidth="1"/>
    <col min="1031" max="1031" width="17" customWidth="1"/>
    <col min="1032" max="1032" width="14.140625" customWidth="1"/>
    <col min="1034" max="1034" width="15" customWidth="1"/>
    <col min="1035" max="1035" width="13.28515625" customWidth="1"/>
    <col min="1277" max="1277" width="11.28515625" customWidth="1"/>
    <col min="1278" max="1278" width="12" customWidth="1"/>
    <col min="1283" max="1283" width="14.85546875" customWidth="1"/>
    <col min="1285" max="1285" width="14.42578125" customWidth="1"/>
    <col min="1286" max="1286" width="14.28515625" customWidth="1"/>
    <col min="1287" max="1287" width="17" customWidth="1"/>
    <col min="1288" max="1288" width="14.140625" customWidth="1"/>
    <col min="1290" max="1290" width="15" customWidth="1"/>
    <col min="1291" max="1291" width="13.28515625" customWidth="1"/>
    <col min="1533" max="1533" width="11.28515625" customWidth="1"/>
    <col min="1534" max="1534" width="12" customWidth="1"/>
    <col min="1539" max="1539" width="14.85546875" customWidth="1"/>
    <col min="1541" max="1541" width="14.42578125" customWidth="1"/>
    <col min="1542" max="1542" width="14.28515625" customWidth="1"/>
    <col min="1543" max="1543" width="17" customWidth="1"/>
    <col min="1544" max="1544" width="14.140625" customWidth="1"/>
    <col min="1546" max="1546" width="15" customWidth="1"/>
    <col min="1547" max="1547" width="13.28515625" customWidth="1"/>
    <col min="1789" max="1789" width="11.28515625" customWidth="1"/>
    <col min="1790" max="1790" width="12" customWidth="1"/>
    <col min="1795" max="1795" width="14.85546875" customWidth="1"/>
    <col min="1797" max="1797" width="14.42578125" customWidth="1"/>
    <col min="1798" max="1798" width="14.28515625" customWidth="1"/>
    <col min="1799" max="1799" width="17" customWidth="1"/>
    <col min="1800" max="1800" width="14.140625" customWidth="1"/>
    <col min="1802" max="1802" width="15" customWidth="1"/>
    <col min="1803" max="1803" width="13.28515625" customWidth="1"/>
    <col min="2045" max="2045" width="11.28515625" customWidth="1"/>
    <col min="2046" max="2046" width="12" customWidth="1"/>
    <col min="2051" max="2051" width="14.85546875" customWidth="1"/>
    <col min="2053" max="2053" width="14.42578125" customWidth="1"/>
    <col min="2054" max="2054" width="14.28515625" customWidth="1"/>
    <col min="2055" max="2055" width="17" customWidth="1"/>
    <col min="2056" max="2056" width="14.140625" customWidth="1"/>
    <col min="2058" max="2058" width="15" customWidth="1"/>
    <col min="2059" max="2059" width="13.28515625" customWidth="1"/>
    <col min="2301" max="2301" width="11.28515625" customWidth="1"/>
    <col min="2302" max="2302" width="12" customWidth="1"/>
    <col min="2307" max="2307" width="14.85546875" customWidth="1"/>
    <col min="2309" max="2309" width="14.42578125" customWidth="1"/>
    <col min="2310" max="2310" width="14.28515625" customWidth="1"/>
    <col min="2311" max="2311" width="17" customWidth="1"/>
    <col min="2312" max="2312" width="14.140625" customWidth="1"/>
    <col min="2314" max="2314" width="15" customWidth="1"/>
    <col min="2315" max="2315" width="13.28515625" customWidth="1"/>
    <col min="2557" max="2557" width="11.28515625" customWidth="1"/>
    <col min="2558" max="2558" width="12" customWidth="1"/>
    <col min="2563" max="2563" width="14.85546875" customWidth="1"/>
    <col min="2565" max="2565" width="14.42578125" customWidth="1"/>
    <col min="2566" max="2566" width="14.28515625" customWidth="1"/>
    <col min="2567" max="2567" width="17" customWidth="1"/>
    <col min="2568" max="2568" width="14.140625" customWidth="1"/>
    <col min="2570" max="2570" width="15" customWidth="1"/>
    <col min="2571" max="2571" width="13.28515625" customWidth="1"/>
    <col min="2813" max="2813" width="11.28515625" customWidth="1"/>
    <col min="2814" max="2814" width="12" customWidth="1"/>
    <col min="2819" max="2819" width="14.85546875" customWidth="1"/>
    <col min="2821" max="2821" width="14.42578125" customWidth="1"/>
    <col min="2822" max="2822" width="14.28515625" customWidth="1"/>
    <col min="2823" max="2823" width="17" customWidth="1"/>
    <col min="2824" max="2824" width="14.140625" customWidth="1"/>
    <col min="2826" max="2826" width="15" customWidth="1"/>
    <col min="2827" max="2827" width="13.28515625" customWidth="1"/>
    <col min="3069" max="3069" width="11.28515625" customWidth="1"/>
    <col min="3070" max="3070" width="12" customWidth="1"/>
    <col min="3075" max="3075" width="14.85546875" customWidth="1"/>
    <col min="3077" max="3077" width="14.42578125" customWidth="1"/>
    <col min="3078" max="3078" width="14.28515625" customWidth="1"/>
    <col min="3079" max="3079" width="17" customWidth="1"/>
    <col min="3080" max="3080" width="14.140625" customWidth="1"/>
    <col min="3082" max="3082" width="15" customWidth="1"/>
    <col min="3083" max="3083" width="13.28515625" customWidth="1"/>
    <col min="3325" max="3325" width="11.28515625" customWidth="1"/>
    <col min="3326" max="3326" width="12" customWidth="1"/>
    <col min="3331" max="3331" width="14.85546875" customWidth="1"/>
    <col min="3333" max="3333" width="14.42578125" customWidth="1"/>
    <col min="3334" max="3334" width="14.28515625" customWidth="1"/>
    <col min="3335" max="3335" width="17" customWidth="1"/>
    <col min="3336" max="3336" width="14.140625" customWidth="1"/>
    <col min="3338" max="3338" width="15" customWidth="1"/>
    <col min="3339" max="3339" width="13.28515625" customWidth="1"/>
    <col min="3581" max="3581" width="11.28515625" customWidth="1"/>
    <col min="3582" max="3582" width="12" customWidth="1"/>
    <col min="3587" max="3587" width="14.85546875" customWidth="1"/>
    <col min="3589" max="3589" width="14.42578125" customWidth="1"/>
    <col min="3590" max="3590" width="14.28515625" customWidth="1"/>
    <col min="3591" max="3591" width="17" customWidth="1"/>
    <col min="3592" max="3592" width="14.140625" customWidth="1"/>
    <col min="3594" max="3594" width="15" customWidth="1"/>
    <col min="3595" max="3595" width="13.28515625" customWidth="1"/>
    <col min="3837" max="3837" width="11.28515625" customWidth="1"/>
    <col min="3838" max="3838" width="12" customWidth="1"/>
    <col min="3843" max="3843" width="14.85546875" customWidth="1"/>
    <col min="3845" max="3845" width="14.42578125" customWidth="1"/>
    <col min="3846" max="3846" width="14.28515625" customWidth="1"/>
    <col min="3847" max="3847" width="17" customWidth="1"/>
    <col min="3848" max="3848" width="14.140625" customWidth="1"/>
    <col min="3850" max="3850" width="15" customWidth="1"/>
    <col min="3851" max="3851" width="13.28515625" customWidth="1"/>
    <col min="4093" max="4093" width="11.28515625" customWidth="1"/>
    <col min="4094" max="4094" width="12" customWidth="1"/>
    <col min="4099" max="4099" width="14.85546875" customWidth="1"/>
    <col min="4101" max="4101" width="14.42578125" customWidth="1"/>
    <col min="4102" max="4102" width="14.28515625" customWidth="1"/>
    <col min="4103" max="4103" width="17" customWidth="1"/>
    <col min="4104" max="4104" width="14.140625" customWidth="1"/>
    <col min="4106" max="4106" width="15" customWidth="1"/>
    <col min="4107" max="4107" width="13.28515625" customWidth="1"/>
    <col min="4349" max="4349" width="11.28515625" customWidth="1"/>
    <col min="4350" max="4350" width="12" customWidth="1"/>
    <col min="4355" max="4355" width="14.85546875" customWidth="1"/>
    <col min="4357" max="4357" width="14.42578125" customWidth="1"/>
    <col min="4358" max="4358" width="14.28515625" customWidth="1"/>
    <col min="4359" max="4359" width="17" customWidth="1"/>
    <col min="4360" max="4360" width="14.140625" customWidth="1"/>
    <col min="4362" max="4362" width="15" customWidth="1"/>
    <col min="4363" max="4363" width="13.28515625" customWidth="1"/>
    <col min="4605" max="4605" width="11.28515625" customWidth="1"/>
    <col min="4606" max="4606" width="12" customWidth="1"/>
    <col min="4611" max="4611" width="14.85546875" customWidth="1"/>
    <col min="4613" max="4613" width="14.42578125" customWidth="1"/>
    <col min="4614" max="4614" width="14.28515625" customWidth="1"/>
    <col min="4615" max="4615" width="17" customWidth="1"/>
    <col min="4616" max="4616" width="14.140625" customWidth="1"/>
    <col min="4618" max="4618" width="15" customWidth="1"/>
    <col min="4619" max="4619" width="13.28515625" customWidth="1"/>
    <col min="4861" max="4861" width="11.28515625" customWidth="1"/>
    <col min="4862" max="4862" width="12" customWidth="1"/>
    <col min="4867" max="4867" width="14.85546875" customWidth="1"/>
    <col min="4869" max="4869" width="14.42578125" customWidth="1"/>
    <col min="4870" max="4870" width="14.28515625" customWidth="1"/>
    <col min="4871" max="4871" width="17" customWidth="1"/>
    <col min="4872" max="4872" width="14.140625" customWidth="1"/>
    <col min="4874" max="4874" width="15" customWidth="1"/>
    <col min="4875" max="4875" width="13.28515625" customWidth="1"/>
    <col min="5117" max="5117" width="11.28515625" customWidth="1"/>
    <col min="5118" max="5118" width="12" customWidth="1"/>
    <col min="5123" max="5123" width="14.85546875" customWidth="1"/>
    <col min="5125" max="5125" width="14.42578125" customWidth="1"/>
    <col min="5126" max="5126" width="14.28515625" customWidth="1"/>
    <col min="5127" max="5127" width="17" customWidth="1"/>
    <col min="5128" max="5128" width="14.140625" customWidth="1"/>
    <col min="5130" max="5130" width="15" customWidth="1"/>
    <col min="5131" max="5131" width="13.28515625" customWidth="1"/>
    <col min="5373" max="5373" width="11.28515625" customWidth="1"/>
    <col min="5374" max="5374" width="12" customWidth="1"/>
    <col min="5379" max="5379" width="14.85546875" customWidth="1"/>
    <col min="5381" max="5381" width="14.42578125" customWidth="1"/>
    <col min="5382" max="5382" width="14.28515625" customWidth="1"/>
    <col min="5383" max="5383" width="17" customWidth="1"/>
    <col min="5384" max="5384" width="14.140625" customWidth="1"/>
    <col min="5386" max="5386" width="15" customWidth="1"/>
    <col min="5387" max="5387" width="13.28515625" customWidth="1"/>
    <col min="5629" max="5629" width="11.28515625" customWidth="1"/>
    <col min="5630" max="5630" width="12" customWidth="1"/>
    <col min="5635" max="5635" width="14.85546875" customWidth="1"/>
    <col min="5637" max="5637" width="14.42578125" customWidth="1"/>
    <col min="5638" max="5638" width="14.28515625" customWidth="1"/>
    <col min="5639" max="5639" width="17" customWidth="1"/>
    <col min="5640" max="5640" width="14.140625" customWidth="1"/>
    <col min="5642" max="5642" width="15" customWidth="1"/>
    <col min="5643" max="5643" width="13.28515625" customWidth="1"/>
    <col min="5885" max="5885" width="11.28515625" customWidth="1"/>
    <col min="5886" max="5886" width="12" customWidth="1"/>
    <col min="5891" max="5891" width="14.85546875" customWidth="1"/>
    <col min="5893" max="5893" width="14.42578125" customWidth="1"/>
    <col min="5894" max="5894" width="14.28515625" customWidth="1"/>
    <col min="5895" max="5895" width="17" customWidth="1"/>
    <col min="5896" max="5896" width="14.140625" customWidth="1"/>
    <col min="5898" max="5898" width="15" customWidth="1"/>
    <col min="5899" max="5899" width="13.28515625" customWidth="1"/>
    <col min="6141" max="6141" width="11.28515625" customWidth="1"/>
    <col min="6142" max="6142" width="12" customWidth="1"/>
    <col min="6147" max="6147" width="14.85546875" customWidth="1"/>
    <col min="6149" max="6149" width="14.42578125" customWidth="1"/>
    <col min="6150" max="6150" width="14.28515625" customWidth="1"/>
    <col min="6151" max="6151" width="17" customWidth="1"/>
    <col min="6152" max="6152" width="14.140625" customWidth="1"/>
    <col min="6154" max="6154" width="15" customWidth="1"/>
    <col min="6155" max="6155" width="13.28515625" customWidth="1"/>
    <col min="6397" max="6397" width="11.28515625" customWidth="1"/>
    <col min="6398" max="6398" width="12" customWidth="1"/>
    <col min="6403" max="6403" width="14.85546875" customWidth="1"/>
    <col min="6405" max="6405" width="14.42578125" customWidth="1"/>
    <col min="6406" max="6406" width="14.28515625" customWidth="1"/>
    <col min="6407" max="6407" width="17" customWidth="1"/>
    <col min="6408" max="6408" width="14.140625" customWidth="1"/>
    <col min="6410" max="6410" width="15" customWidth="1"/>
    <col min="6411" max="6411" width="13.28515625" customWidth="1"/>
    <col min="6653" max="6653" width="11.28515625" customWidth="1"/>
    <col min="6654" max="6654" width="12" customWidth="1"/>
    <col min="6659" max="6659" width="14.85546875" customWidth="1"/>
    <col min="6661" max="6661" width="14.42578125" customWidth="1"/>
    <col min="6662" max="6662" width="14.28515625" customWidth="1"/>
    <col min="6663" max="6663" width="17" customWidth="1"/>
    <col min="6664" max="6664" width="14.140625" customWidth="1"/>
    <col min="6666" max="6666" width="15" customWidth="1"/>
    <col min="6667" max="6667" width="13.28515625" customWidth="1"/>
    <col min="6909" max="6909" width="11.28515625" customWidth="1"/>
    <col min="6910" max="6910" width="12" customWidth="1"/>
    <col min="6915" max="6915" width="14.85546875" customWidth="1"/>
    <col min="6917" max="6917" width="14.42578125" customWidth="1"/>
    <col min="6918" max="6918" width="14.28515625" customWidth="1"/>
    <col min="6919" max="6919" width="17" customWidth="1"/>
    <col min="6920" max="6920" width="14.140625" customWidth="1"/>
    <col min="6922" max="6922" width="15" customWidth="1"/>
    <col min="6923" max="6923" width="13.28515625" customWidth="1"/>
    <col min="7165" max="7165" width="11.28515625" customWidth="1"/>
    <col min="7166" max="7166" width="12" customWidth="1"/>
    <col min="7171" max="7171" width="14.85546875" customWidth="1"/>
    <col min="7173" max="7173" width="14.42578125" customWidth="1"/>
    <col min="7174" max="7174" width="14.28515625" customWidth="1"/>
    <col min="7175" max="7175" width="17" customWidth="1"/>
    <col min="7176" max="7176" width="14.140625" customWidth="1"/>
    <col min="7178" max="7178" width="15" customWidth="1"/>
    <col min="7179" max="7179" width="13.28515625" customWidth="1"/>
    <col min="7421" max="7421" width="11.28515625" customWidth="1"/>
    <col min="7422" max="7422" width="12" customWidth="1"/>
    <col min="7427" max="7427" width="14.85546875" customWidth="1"/>
    <col min="7429" max="7429" width="14.42578125" customWidth="1"/>
    <col min="7430" max="7430" width="14.28515625" customWidth="1"/>
    <col min="7431" max="7431" width="17" customWidth="1"/>
    <col min="7432" max="7432" width="14.140625" customWidth="1"/>
    <col min="7434" max="7434" width="15" customWidth="1"/>
    <col min="7435" max="7435" width="13.28515625" customWidth="1"/>
    <col min="7677" max="7677" width="11.28515625" customWidth="1"/>
    <col min="7678" max="7678" width="12" customWidth="1"/>
    <col min="7683" max="7683" width="14.85546875" customWidth="1"/>
    <col min="7685" max="7685" width="14.42578125" customWidth="1"/>
    <col min="7686" max="7686" width="14.28515625" customWidth="1"/>
    <col min="7687" max="7687" width="17" customWidth="1"/>
    <col min="7688" max="7688" width="14.140625" customWidth="1"/>
    <col min="7690" max="7690" width="15" customWidth="1"/>
    <col min="7691" max="7691" width="13.28515625" customWidth="1"/>
    <col min="7933" max="7933" width="11.28515625" customWidth="1"/>
    <col min="7934" max="7934" width="12" customWidth="1"/>
    <col min="7939" max="7939" width="14.85546875" customWidth="1"/>
    <col min="7941" max="7941" width="14.42578125" customWidth="1"/>
    <col min="7942" max="7942" width="14.28515625" customWidth="1"/>
    <col min="7943" max="7943" width="17" customWidth="1"/>
    <col min="7944" max="7944" width="14.140625" customWidth="1"/>
    <col min="7946" max="7946" width="15" customWidth="1"/>
    <col min="7947" max="7947" width="13.28515625" customWidth="1"/>
    <col min="8189" max="8189" width="11.28515625" customWidth="1"/>
    <col min="8190" max="8190" width="12" customWidth="1"/>
    <col min="8195" max="8195" width="14.85546875" customWidth="1"/>
    <col min="8197" max="8197" width="14.42578125" customWidth="1"/>
    <col min="8198" max="8198" width="14.28515625" customWidth="1"/>
    <col min="8199" max="8199" width="17" customWidth="1"/>
    <col min="8200" max="8200" width="14.140625" customWidth="1"/>
    <col min="8202" max="8202" width="15" customWidth="1"/>
    <col min="8203" max="8203" width="13.28515625" customWidth="1"/>
    <col min="8445" max="8445" width="11.28515625" customWidth="1"/>
    <col min="8446" max="8446" width="12" customWidth="1"/>
    <col min="8451" max="8451" width="14.85546875" customWidth="1"/>
    <col min="8453" max="8453" width="14.42578125" customWidth="1"/>
    <col min="8454" max="8454" width="14.28515625" customWidth="1"/>
    <col min="8455" max="8455" width="17" customWidth="1"/>
    <col min="8456" max="8456" width="14.140625" customWidth="1"/>
    <col min="8458" max="8458" width="15" customWidth="1"/>
    <col min="8459" max="8459" width="13.28515625" customWidth="1"/>
    <col min="8701" max="8701" width="11.28515625" customWidth="1"/>
    <col min="8702" max="8702" width="12" customWidth="1"/>
    <col min="8707" max="8707" width="14.85546875" customWidth="1"/>
    <col min="8709" max="8709" width="14.42578125" customWidth="1"/>
    <col min="8710" max="8710" width="14.28515625" customWidth="1"/>
    <col min="8711" max="8711" width="17" customWidth="1"/>
    <col min="8712" max="8712" width="14.140625" customWidth="1"/>
    <col min="8714" max="8714" width="15" customWidth="1"/>
    <col min="8715" max="8715" width="13.28515625" customWidth="1"/>
    <col min="8957" max="8957" width="11.28515625" customWidth="1"/>
    <col min="8958" max="8958" width="12" customWidth="1"/>
    <col min="8963" max="8963" width="14.85546875" customWidth="1"/>
    <col min="8965" max="8965" width="14.42578125" customWidth="1"/>
    <col min="8966" max="8966" width="14.28515625" customWidth="1"/>
    <col min="8967" max="8967" width="17" customWidth="1"/>
    <col min="8968" max="8968" width="14.140625" customWidth="1"/>
    <col min="8970" max="8970" width="15" customWidth="1"/>
    <col min="8971" max="8971" width="13.28515625" customWidth="1"/>
    <col min="9213" max="9213" width="11.28515625" customWidth="1"/>
    <col min="9214" max="9214" width="12" customWidth="1"/>
    <col min="9219" max="9219" width="14.85546875" customWidth="1"/>
    <col min="9221" max="9221" width="14.42578125" customWidth="1"/>
    <col min="9222" max="9222" width="14.28515625" customWidth="1"/>
    <col min="9223" max="9223" width="17" customWidth="1"/>
    <col min="9224" max="9224" width="14.140625" customWidth="1"/>
    <col min="9226" max="9226" width="15" customWidth="1"/>
    <col min="9227" max="9227" width="13.28515625" customWidth="1"/>
    <col min="9469" max="9469" width="11.28515625" customWidth="1"/>
    <col min="9470" max="9470" width="12" customWidth="1"/>
    <col min="9475" max="9475" width="14.85546875" customWidth="1"/>
    <col min="9477" max="9477" width="14.42578125" customWidth="1"/>
    <col min="9478" max="9478" width="14.28515625" customWidth="1"/>
    <col min="9479" max="9479" width="17" customWidth="1"/>
    <col min="9480" max="9480" width="14.140625" customWidth="1"/>
    <col min="9482" max="9482" width="15" customWidth="1"/>
    <col min="9483" max="9483" width="13.28515625" customWidth="1"/>
    <col min="9725" max="9725" width="11.28515625" customWidth="1"/>
    <col min="9726" max="9726" width="12" customWidth="1"/>
    <col min="9731" max="9731" width="14.85546875" customWidth="1"/>
    <col min="9733" max="9733" width="14.42578125" customWidth="1"/>
    <col min="9734" max="9734" width="14.28515625" customWidth="1"/>
    <col min="9735" max="9735" width="17" customWidth="1"/>
    <col min="9736" max="9736" width="14.140625" customWidth="1"/>
    <col min="9738" max="9738" width="15" customWidth="1"/>
    <col min="9739" max="9739" width="13.28515625" customWidth="1"/>
    <col min="9981" max="9981" width="11.28515625" customWidth="1"/>
    <col min="9982" max="9982" width="12" customWidth="1"/>
    <col min="9987" max="9987" width="14.85546875" customWidth="1"/>
    <col min="9989" max="9989" width="14.42578125" customWidth="1"/>
    <col min="9990" max="9990" width="14.28515625" customWidth="1"/>
    <col min="9991" max="9991" width="17" customWidth="1"/>
    <col min="9992" max="9992" width="14.140625" customWidth="1"/>
    <col min="9994" max="9994" width="15" customWidth="1"/>
    <col min="9995" max="9995" width="13.28515625" customWidth="1"/>
    <col min="10237" max="10237" width="11.28515625" customWidth="1"/>
    <col min="10238" max="10238" width="12" customWidth="1"/>
    <col min="10243" max="10243" width="14.85546875" customWidth="1"/>
    <col min="10245" max="10245" width="14.42578125" customWidth="1"/>
    <col min="10246" max="10246" width="14.28515625" customWidth="1"/>
    <col min="10247" max="10247" width="17" customWidth="1"/>
    <col min="10248" max="10248" width="14.140625" customWidth="1"/>
    <col min="10250" max="10250" width="15" customWidth="1"/>
    <col min="10251" max="10251" width="13.28515625" customWidth="1"/>
    <col min="10493" max="10493" width="11.28515625" customWidth="1"/>
    <col min="10494" max="10494" width="12" customWidth="1"/>
    <col min="10499" max="10499" width="14.85546875" customWidth="1"/>
    <col min="10501" max="10501" width="14.42578125" customWidth="1"/>
    <col min="10502" max="10502" width="14.28515625" customWidth="1"/>
    <col min="10503" max="10503" width="17" customWidth="1"/>
    <col min="10504" max="10504" width="14.140625" customWidth="1"/>
    <col min="10506" max="10506" width="15" customWidth="1"/>
    <col min="10507" max="10507" width="13.28515625" customWidth="1"/>
    <col min="10749" max="10749" width="11.28515625" customWidth="1"/>
    <col min="10750" max="10750" width="12" customWidth="1"/>
    <col min="10755" max="10755" width="14.85546875" customWidth="1"/>
    <col min="10757" max="10757" width="14.42578125" customWidth="1"/>
    <col min="10758" max="10758" width="14.28515625" customWidth="1"/>
    <col min="10759" max="10759" width="17" customWidth="1"/>
    <col min="10760" max="10760" width="14.140625" customWidth="1"/>
    <col min="10762" max="10762" width="15" customWidth="1"/>
    <col min="10763" max="10763" width="13.28515625" customWidth="1"/>
    <col min="11005" max="11005" width="11.28515625" customWidth="1"/>
    <col min="11006" max="11006" width="12" customWidth="1"/>
    <col min="11011" max="11011" width="14.85546875" customWidth="1"/>
    <col min="11013" max="11013" width="14.42578125" customWidth="1"/>
    <col min="11014" max="11014" width="14.28515625" customWidth="1"/>
    <col min="11015" max="11015" width="17" customWidth="1"/>
    <col min="11016" max="11016" width="14.140625" customWidth="1"/>
    <col min="11018" max="11018" width="15" customWidth="1"/>
    <col min="11019" max="11019" width="13.28515625" customWidth="1"/>
    <col min="11261" max="11261" width="11.28515625" customWidth="1"/>
    <col min="11262" max="11262" width="12" customWidth="1"/>
    <col min="11267" max="11267" width="14.85546875" customWidth="1"/>
    <col min="11269" max="11269" width="14.42578125" customWidth="1"/>
    <col min="11270" max="11270" width="14.28515625" customWidth="1"/>
    <col min="11271" max="11271" width="17" customWidth="1"/>
    <col min="11272" max="11272" width="14.140625" customWidth="1"/>
    <col min="11274" max="11274" width="15" customWidth="1"/>
    <col min="11275" max="11275" width="13.28515625" customWidth="1"/>
    <col min="11517" max="11517" width="11.28515625" customWidth="1"/>
    <col min="11518" max="11518" width="12" customWidth="1"/>
    <col min="11523" max="11523" width="14.85546875" customWidth="1"/>
    <col min="11525" max="11525" width="14.42578125" customWidth="1"/>
    <col min="11526" max="11526" width="14.28515625" customWidth="1"/>
    <col min="11527" max="11527" width="17" customWidth="1"/>
    <col min="11528" max="11528" width="14.140625" customWidth="1"/>
    <col min="11530" max="11530" width="15" customWidth="1"/>
    <col min="11531" max="11531" width="13.28515625" customWidth="1"/>
    <col min="11773" max="11773" width="11.28515625" customWidth="1"/>
    <col min="11774" max="11774" width="12" customWidth="1"/>
    <col min="11779" max="11779" width="14.85546875" customWidth="1"/>
    <col min="11781" max="11781" width="14.42578125" customWidth="1"/>
    <col min="11782" max="11782" width="14.28515625" customWidth="1"/>
    <col min="11783" max="11783" width="17" customWidth="1"/>
    <col min="11784" max="11784" width="14.140625" customWidth="1"/>
    <col min="11786" max="11786" width="15" customWidth="1"/>
    <col min="11787" max="11787" width="13.28515625" customWidth="1"/>
    <col min="12029" max="12029" width="11.28515625" customWidth="1"/>
    <col min="12030" max="12030" width="12" customWidth="1"/>
    <col min="12035" max="12035" width="14.85546875" customWidth="1"/>
    <col min="12037" max="12037" width="14.42578125" customWidth="1"/>
    <col min="12038" max="12038" width="14.28515625" customWidth="1"/>
    <col min="12039" max="12039" width="17" customWidth="1"/>
    <col min="12040" max="12040" width="14.140625" customWidth="1"/>
    <col min="12042" max="12042" width="15" customWidth="1"/>
    <col min="12043" max="12043" width="13.28515625" customWidth="1"/>
    <col min="12285" max="12285" width="11.28515625" customWidth="1"/>
    <col min="12286" max="12286" width="12" customWidth="1"/>
    <col min="12291" max="12291" width="14.85546875" customWidth="1"/>
    <col min="12293" max="12293" width="14.42578125" customWidth="1"/>
    <col min="12294" max="12294" width="14.28515625" customWidth="1"/>
    <col min="12295" max="12295" width="17" customWidth="1"/>
    <col min="12296" max="12296" width="14.140625" customWidth="1"/>
    <col min="12298" max="12298" width="15" customWidth="1"/>
    <col min="12299" max="12299" width="13.28515625" customWidth="1"/>
    <col min="12541" max="12541" width="11.28515625" customWidth="1"/>
    <col min="12542" max="12542" width="12" customWidth="1"/>
    <col min="12547" max="12547" width="14.85546875" customWidth="1"/>
    <col min="12549" max="12549" width="14.42578125" customWidth="1"/>
    <col min="12550" max="12550" width="14.28515625" customWidth="1"/>
    <col min="12551" max="12551" width="17" customWidth="1"/>
    <col min="12552" max="12552" width="14.140625" customWidth="1"/>
    <col min="12554" max="12554" width="15" customWidth="1"/>
    <col min="12555" max="12555" width="13.28515625" customWidth="1"/>
    <col min="12797" max="12797" width="11.28515625" customWidth="1"/>
    <col min="12798" max="12798" width="12" customWidth="1"/>
    <col min="12803" max="12803" width="14.85546875" customWidth="1"/>
    <col min="12805" max="12805" width="14.42578125" customWidth="1"/>
    <col min="12806" max="12806" width="14.28515625" customWidth="1"/>
    <col min="12807" max="12807" width="17" customWidth="1"/>
    <col min="12808" max="12808" width="14.140625" customWidth="1"/>
    <col min="12810" max="12810" width="15" customWidth="1"/>
    <col min="12811" max="12811" width="13.28515625" customWidth="1"/>
    <col min="13053" max="13053" width="11.28515625" customWidth="1"/>
    <col min="13054" max="13054" width="12" customWidth="1"/>
    <col min="13059" max="13059" width="14.85546875" customWidth="1"/>
    <col min="13061" max="13061" width="14.42578125" customWidth="1"/>
    <col min="13062" max="13062" width="14.28515625" customWidth="1"/>
    <col min="13063" max="13063" width="17" customWidth="1"/>
    <col min="13064" max="13064" width="14.140625" customWidth="1"/>
    <col min="13066" max="13066" width="15" customWidth="1"/>
    <col min="13067" max="13067" width="13.28515625" customWidth="1"/>
    <col min="13309" max="13309" width="11.28515625" customWidth="1"/>
    <col min="13310" max="13310" width="12" customWidth="1"/>
    <col min="13315" max="13315" width="14.85546875" customWidth="1"/>
    <col min="13317" max="13317" width="14.42578125" customWidth="1"/>
    <col min="13318" max="13318" width="14.28515625" customWidth="1"/>
    <col min="13319" max="13319" width="17" customWidth="1"/>
    <col min="13320" max="13320" width="14.140625" customWidth="1"/>
    <col min="13322" max="13322" width="15" customWidth="1"/>
    <col min="13323" max="13323" width="13.28515625" customWidth="1"/>
    <col min="13565" max="13565" width="11.28515625" customWidth="1"/>
    <col min="13566" max="13566" width="12" customWidth="1"/>
    <col min="13571" max="13571" width="14.85546875" customWidth="1"/>
    <col min="13573" max="13573" width="14.42578125" customWidth="1"/>
    <col min="13574" max="13574" width="14.28515625" customWidth="1"/>
    <col min="13575" max="13575" width="17" customWidth="1"/>
    <col min="13576" max="13576" width="14.140625" customWidth="1"/>
    <col min="13578" max="13578" width="15" customWidth="1"/>
    <col min="13579" max="13579" width="13.28515625" customWidth="1"/>
    <col min="13821" max="13821" width="11.28515625" customWidth="1"/>
    <col min="13822" max="13822" width="12" customWidth="1"/>
    <col min="13827" max="13827" width="14.85546875" customWidth="1"/>
    <col min="13829" max="13829" width="14.42578125" customWidth="1"/>
    <col min="13830" max="13830" width="14.28515625" customWidth="1"/>
    <col min="13831" max="13831" width="17" customWidth="1"/>
    <col min="13832" max="13832" width="14.140625" customWidth="1"/>
    <col min="13834" max="13834" width="15" customWidth="1"/>
    <col min="13835" max="13835" width="13.28515625" customWidth="1"/>
    <col min="14077" max="14077" width="11.28515625" customWidth="1"/>
    <col min="14078" max="14078" width="12" customWidth="1"/>
    <col min="14083" max="14083" width="14.85546875" customWidth="1"/>
    <col min="14085" max="14085" width="14.42578125" customWidth="1"/>
    <col min="14086" max="14086" width="14.28515625" customWidth="1"/>
    <col min="14087" max="14087" width="17" customWidth="1"/>
    <col min="14088" max="14088" width="14.140625" customWidth="1"/>
    <col min="14090" max="14090" width="15" customWidth="1"/>
    <col min="14091" max="14091" width="13.28515625" customWidth="1"/>
    <col min="14333" max="14333" width="11.28515625" customWidth="1"/>
    <col min="14334" max="14334" width="12" customWidth="1"/>
    <col min="14339" max="14339" width="14.85546875" customWidth="1"/>
    <col min="14341" max="14341" width="14.42578125" customWidth="1"/>
    <col min="14342" max="14342" width="14.28515625" customWidth="1"/>
    <col min="14343" max="14343" width="17" customWidth="1"/>
    <col min="14344" max="14344" width="14.140625" customWidth="1"/>
    <col min="14346" max="14346" width="15" customWidth="1"/>
    <col min="14347" max="14347" width="13.28515625" customWidth="1"/>
    <col min="14589" max="14589" width="11.28515625" customWidth="1"/>
    <col min="14590" max="14590" width="12" customWidth="1"/>
    <col min="14595" max="14595" width="14.85546875" customWidth="1"/>
    <col min="14597" max="14597" width="14.42578125" customWidth="1"/>
    <col min="14598" max="14598" width="14.28515625" customWidth="1"/>
    <col min="14599" max="14599" width="17" customWidth="1"/>
    <col min="14600" max="14600" width="14.140625" customWidth="1"/>
    <col min="14602" max="14602" width="15" customWidth="1"/>
    <col min="14603" max="14603" width="13.28515625" customWidth="1"/>
    <col min="14845" max="14845" width="11.28515625" customWidth="1"/>
    <col min="14846" max="14846" width="12" customWidth="1"/>
    <col min="14851" max="14851" width="14.85546875" customWidth="1"/>
    <col min="14853" max="14853" width="14.42578125" customWidth="1"/>
    <col min="14854" max="14854" width="14.28515625" customWidth="1"/>
    <col min="14855" max="14855" width="17" customWidth="1"/>
    <col min="14856" max="14856" width="14.140625" customWidth="1"/>
    <col min="14858" max="14858" width="15" customWidth="1"/>
    <col min="14859" max="14859" width="13.28515625" customWidth="1"/>
    <col min="15101" max="15101" width="11.28515625" customWidth="1"/>
    <col min="15102" max="15102" width="12" customWidth="1"/>
    <col min="15107" max="15107" width="14.85546875" customWidth="1"/>
    <col min="15109" max="15109" width="14.42578125" customWidth="1"/>
    <col min="15110" max="15110" width="14.28515625" customWidth="1"/>
    <col min="15111" max="15111" width="17" customWidth="1"/>
    <col min="15112" max="15112" width="14.140625" customWidth="1"/>
    <col min="15114" max="15114" width="15" customWidth="1"/>
    <col min="15115" max="15115" width="13.28515625" customWidth="1"/>
    <col min="15357" max="15357" width="11.28515625" customWidth="1"/>
    <col min="15358" max="15358" width="12" customWidth="1"/>
    <col min="15363" max="15363" width="14.85546875" customWidth="1"/>
    <col min="15365" max="15365" width="14.42578125" customWidth="1"/>
    <col min="15366" max="15366" width="14.28515625" customWidth="1"/>
    <col min="15367" max="15367" width="17" customWidth="1"/>
    <col min="15368" max="15368" width="14.140625" customWidth="1"/>
    <col min="15370" max="15370" width="15" customWidth="1"/>
    <col min="15371" max="15371" width="13.28515625" customWidth="1"/>
    <col min="15613" max="15613" width="11.28515625" customWidth="1"/>
    <col min="15614" max="15614" width="12" customWidth="1"/>
    <col min="15619" max="15619" width="14.85546875" customWidth="1"/>
    <col min="15621" max="15621" width="14.42578125" customWidth="1"/>
    <col min="15622" max="15622" width="14.28515625" customWidth="1"/>
    <col min="15623" max="15623" width="17" customWidth="1"/>
    <col min="15624" max="15624" width="14.140625" customWidth="1"/>
    <col min="15626" max="15626" width="15" customWidth="1"/>
    <col min="15627" max="15627" width="13.28515625" customWidth="1"/>
    <col min="15869" max="15869" width="11.28515625" customWidth="1"/>
    <col min="15870" max="15870" width="12" customWidth="1"/>
    <col min="15875" max="15875" width="14.85546875" customWidth="1"/>
    <col min="15877" max="15877" width="14.42578125" customWidth="1"/>
    <col min="15878" max="15878" width="14.28515625" customWidth="1"/>
    <col min="15879" max="15879" width="17" customWidth="1"/>
    <col min="15880" max="15880" width="14.140625" customWidth="1"/>
    <col min="15882" max="15882" width="15" customWidth="1"/>
    <col min="15883" max="15883" width="13.28515625" customWidth="1"/>
    <col min="16125" max="16125" width="11.28515625" customWidth="1"/>
    <col min="16126" max="16126" width="12" customWidth="1"/>
    <col min="16131" max="16131" width="14.85546875" customWidth="1"/>
    <col min="16133" max="16133" width="14.42578125" customWidth="1"/>
    <col min="16134" max="16134" width="14.28515625" customWidth="1"/>
    <col min="16135" max="16135" width="17" customWidth="1"/>
    <col min="16136" max="16136" width="14.140625" customWidth="1"/>
    <col min="16138" max="16138" width="15" customWidth="1"/>
    <col min="16139" max="16139" width="13.28515625" customWidth="1"/>
  </cols>
  <sheetData>
    <row r="1" spans="1:18" ht="18.75">
      <c r="A1" s="125"/>
      <c r="B1" s="125"/>
      <c r="C1" s="125"/>
      <c r="D1" s="125"/>
      <c r="E1" s="125"/>
      <c r="F1" s="125"/>
      <c r="G1" s="125"/>
      <c r="H1" s="125"/>
      <c r="I1" s="125"/>
      <c r="J1" s="125"/>
      <c r="K1" s="125"/>
      <c r="L1" s="125"/>
      <c r="M1" s="125"/>
      <c r="N1" s="32" t="s">
        <v>132</v>
      </c>
      <c r="O1" s="117"/>
      <c r="P1" s="38"/>
    </row>
    <row r="2" spans="1:18" ht="15.75">
      <c r="A2" s="191" t="s">
        <v>231</v>
      </c>
      <c r="B2" s="191"/>
      <c r="C2" s="191"/>
      <c r="D2" s="191"/>
      <c r="E2" s="191"/>
      <c r="F2" s="191"/>
      <c r="G2" s="191"/>
      <c r="H2" s="191"/>
      <c r="I2" s="191"/>
      <c r="J2" s="191"/>
      <c r="K2" s="191"/>
      <c r="L2" s="191"/>
      <c r="M2" s="191"/>
      <c r="N2" s="191"/>
      <c r="O2" s="191"/>
    </row>
    <row r="3" spans="1:18" ht="15.75">
      <c r="A3" s="127"/>
      <c r="B3" s="127"/>
      <c r="C3" s="127"/>
      <c r="D3" s="127"/>
      <c r="E3" s="127"/>
      <c r="F3" s="127"/>
      <c r="G3" s="127" t="s">
        <v>8</v>
      </c>
      <c r="H3" s="127" t="s">
        <v>170</v>
      </c>
      <c r="I3" s="117"/>
      <c r="J3" s="117"/>
      <c r="K3" s="127"/>
      <c r="L3" s="127"/>
      <c r="M3" s="127"/>
      <c r="N3" s="127"/>
      <c r="O3" s="127"/>
    </row>
    <row r="4" spans="1:18" ht="42.75" customHeight="1">
      <c r="A4" s="192" t="s">
        <v>173</v>
      </c>
      <c r="B4" s="192" t="s">
        <v>180</v>
      </c>
      <c r="C4" s="193" t="s">
        <v>182</v>
      </c>
      <c r="D4" s="193"/>
      <c r="E4" s="193"/>
      <c r="F4" s="193"/>
      <c r="G4" s="193" t="s">
        <v>133</v>
      </c>
      <c r="H4" s="193"/>
      <c r="I4" s="193"/>
      <c r="J4" s="193"/>
      <c r="K4" s="194" t="s">
        <v>134</v>
      </c>
      <c r="L4" s="193" t="s">
        <v>135</v>
      </c>
      <c r="M4" s="193"/>
      <c r="N4" s="193"/>
      <c r="O4" s="193"/>
      <c r="P4" t="s">
        <v>148</v>
      </c>
    </row>
    <row r="5" spans="1:18" ht="18.75" customHeight="1">
      <c r="A5" s="192"/>
      <c r="B5" s="192"/>
      <c r="C5" s="196" t="s">
        <v>70</v>
      </c>
      <c r="D5" s="198" t="s">
        <v>35</v>
      </c>
      <c r="E5" s="199"/>
      <c r="F5" s="199"/>
      <c r="G5" s="196" t="s">
        <v>70</v>
      </c>
      <c r="H5" s="198" t="s">
        <v>35</v>
      </c>
      <c r="I5" s="199"/>
      <c r="J5" s="199"/>
      <c r="K5" s="195"/>
      <c r="L5" s="196" t="s">
        <v>70</v>
      </c>
      <c r="M5" s="198" t="s">
        <v>35</v>
      </c>
      <c r="N5" s="199"/>
      <c r="O5" s="199"/>
    </row>
    <row r="6" spans="1:18" ht="76.5" customHeight="1">
      <c r="A6" s="192"/>
      <c r="B6" s="192"/>
      <c r="C6" s="197"/>
      <c r="D6" s="40" t="s">
        <v>136</v>
      </c>
      <c r="E6" s="40" t="s">
        <v>137</v>
      </c>
      <c r="F6" s="46" t="s">
        <v>138</v>
      </c>
      <c r="G6" s="200"/>
      <c r="H6" s="40" t="s">
        <v>136</v>
      </c>
      <c r="I6" s="40" t="s">
        <v>137</v>
      </c>
      <c r="J6" s="46" t="s">
        <v>138</v>
      </c>
      <c r="K6" s="195"/>
      <c r="L6" s="200"/>
      <c r="M6" s="40" t="s">
        <v>136</v>
      </c>
      <c r="N6" s="40" t="s">
        <v>137</v>
      </c>
      <c r="O6" s="46" t="s">
        <v>138</v>
      </c>
    </row>
    <row r="7" spans="1:18">
      <c r="A7" s="82">
        <v>1</v>
      </c>
      <c r="B7" s="82">
        <v>2</v>
      </c>
      <c r="C7" s="50">
        <v>3</v>
      </c>
      <c r="D7" s="50">
        <v>4</v>
      </c>
      <c r="E7" s="50">
        <v>5</v>
      </c>
      <c r="F7" s="81">
        <v>6</v>
      </c>
      <c r="G7" s="50">
        <v>7</v>
      </c>
      <c r="H7" s="50">
        <v>8</v>
      </c>
      <c r="I7" s="81">
        <v>9</v>
      </c>
      <c r="J7" s="81">
        <v>10</v>
      </c>
      <c r="K7" s="86">
        <v>11</v>
      </c>
      <c r="L7" s="81">
        <v>12</v>
      </c>
      <c r="M7" s="81">
        <v>13</v>
      </c>
      <c r="N7" s="81">
        <v>14</v>
      </c>
      <c r="O7" s="81">
        <v>15</v>
      </c>
    </row>
    <row r="8" spans="1:18">
      <c r="A8" s="189" t="s">
        <v>161</v>
      </c>
      <c r="B8" s="47" t="s">
        <v>139</v>
      </c>
      <c r="C8" s="49">
        <f>D8+E8+F8</f>
        <v>1</v>
      </c>
      <c r="D8" s="48"/>
      <c r="E8" s="42">
        <v>1</v>
      </c>
      <c r="F8" s="42"/>
      <c r="G8" s="45">
        <f>H8+I8+J8</f>
        <v>633355</v>
      </c>
      <c r="H8" s="41"/>
      <c r="I8" s="43">
        <v>633355</v>
      </c>
      <c r="J8" s="43"/>
      <c r="K8" s="87"/>
      <c r="L8" s="45">
        <f t="shared" ref="L8:L12" si="0">M8+N8+O8</f>
        <v>191273.21</v>
      </c>
      <c r="M8" s="43"/>
      <c r="N8" s="43">
        <v>191273.21</v>
      </c>
      <c r="O8" s="43"/>
      <c r="P8" s="69">
        <f>G8/C8/12</f>
        <v>52779.583333333336</v>
      </c>
      <c r="Q8" s="65">
        <f>N8+O8</f>
        <v>191273.21</v>
      </c>
    </row>
    <row r="9" spans="1:18">
      <c r="A9" s="189"/>
      <c r="B9" s="47" t="s">
        <v>174</v>
      </c>
      <c r="C9" s="49">
        <f t="shared" ref="C9:C68" si="1">D9+E9+F9</f>
        <v>0</v>
      </c>
      <c r="D9" s="48"/>
      <c r="E9" s="42"/>
      <c r="F9" s="42"/>
      <c r="G9" s="45">
        <f t="shared" ref="G9:G69" si="2">H9+I9+J9</f>
        <v>526000</v>
      </c>
      <c r="H9" s="41"/>
      <c r="I9" s="43">
        <v>526000</v>
      </c>
      <c r="J9" s="43"/>
      <c r="K9" s="87">
        <v>16710</v>
      </c>
      <c r="L9" s="45">
        <f t="shared" si="0"/>
        <v>158852</v>
      </c>
      <c r="M9" s="43"/>
      <c r="N9" s="43">
        <v>158852</v>
      </c>
      <c r="O9" s="43"/>
      <c r="P9" s="69" t="e">
        <f>G9/C9/12</f>
        <v>#DIV/0!</v>
      </c>
      <c r="Q9" s="65">
        <f>N9+O9</f>
        <v>158852</v>
      </c>
    </row>
    <row r="10" spans="1:18">
      <c r="A10" s="189"/>
      <c r="B10" s="47" t="s">
        <v>140</v>
      </c>
      <c r="C10" s="49">
        <f t="shared" si="1"/>
        <v>8</v>
      </c>
      <c r="D10" s="48"/>
      <c r="E10" s="42">
        <v>8</v>
      </c>
      <c r="F10" s="42"/>
      <c r="G10" s="45">
        <f t="shared" si="2"/>
        <v>2557955</v>
      </c>
      <c r="H10" s="41"/>
      <c r="I10" s="43">
        <v>2548955</v>
      </c>
      <c r="J10" s="43">
        <v>9000</v>
      </c>
      <c r="K10" s="87">
        <v>167100</v>
      </c>
      <c r="L10" s="45">
        <f t="shared" si="0"/>
        <v>772502.41</v>
      </c>
      <c r="M10" s="43"/>
      <c r="N10" s="43">
        <v>769784.41</v>
      </c>
      <c r="O10" s="43">
        <v>2718</v>
      </c>
      <c r="P10" s="69">
        <f t="shared" ref="P10:P11" si="3">G10/C10/12</f>
        <v>26645.364583333332</v>
      </c>
      <c r="Q10" s="65">
        <f t="shared" ref="Q10:Q12" si="4">N10+O10</f>
        <v>772502.41</v>
      </c>
    </row>
    <row r="11" spans="1:18">
      <c r="A11" s="189"/>
      <c r="B11" s="47" t="s">
        <v>141</v>
      </c>
      <c r="C11" s="49">
        <f t="shared" si="1"/>
        <v>0</v>
      </c>
      <c r="D11" s="48"/>
      <c r="E11" s="42"/>
      <c r="F11" s="42"/>
      <c r="G11" s="45">
        <f t="shared" si="2"/>
        <v>0</v>
      </c>
      <c r="H11" s="41"/>
      <c r="I11" s="43"/>
      <c r="J11" s="43"/>
      <c r="K11" s="87"/>
      <c r="L11" s="45">
        <f t="shared" si="0"/>
        <v>0</v>
      </c>
      <c r="M11" s="43"/>
      <c r="N11" s="43"/>
      <c r="O11" s="43"/>
      <c r="P11" s="69" t="e">
        <f t="shared" si="3"/>
        <v>#DIV/0!</v>
      </c>
      <c r="Q11" s="65">
        <f t="shared" si="4"/>
        <v>0</v>
      </c>
    </row>
    <row r="12" spans="1:18">
      <c r="A12" s="189"/>
      <c r="B12" s="47" t="s">
        <v>171</v>
      </c>
      <c r="C12" s="49">
        <f t="shared" si="1"/>
        <v>13</v>
      </c>
      <c r="D12" s="48"/>
      <c r="E12" s="42">
        <v>13</v>
      </c>
      <c r="F12" s="42"/>
      <c r="G12" s="45">
        <f t="shared" si="2"/>
        <v>2065153.36</v>
      </c>
      <c r="H12" s="41"/>
      <c r="I12" s="43">
        <v>2045153.36</v>
      </c>
      <c r="J12" s="43">
        <v>20000</v>
      </c>
      <c r="K12" s="87"/>
      <c r="L12" s="45">
        <f t="shared" si="0"/>
        <v>623676.31000000006</v>
      </c>
      <c r="M12" s="43"/>
      <c r="N12" s="43">
        <v>617636.31000000006</v>
      </c>
      <c r="O12" s="43">
        <v>6040</v>
      </c>
      <c r="Q12" s="65">
        <f t="shared" si="4"/>
        <v>623676.31000000006</v>
      </c>
    </row>
    <row r="13" spans="1:18">
      <c r="A13" s="185" t="s">
        <v>142</v>
      </c>
      <c r="B13" s="185"/>
      <c r="C13" s="49">
        <f t="shared" si="1"/>
        <v>22</v>
      </c>
      <c r="D13" s="49">
        <f>SUM(D8:D12)</f>
        <v>0</v>
      </c>
      <c r="E13" s="49">
        <f>SUM(E8:E12)</f>
        <v>22</v>
      </c>
      <c r="F13" s="49">
        <f>SUM(F8:F12)</f>
        <v>0</v>
      </c>
      <c r="G13" s="45">
        <f t="shared" si="2"/>
        <v>5782463.3600000003</v>
      </c>
      <c r="H13" s="45">
        <f>SUM(H8:H12)</f>
        <v>0</v>
      </c>
      <c r="I13" s="45">
        <f t="shared" ref="I13:R13" si="5">SUM(I8:I12)</f>
        <v>5753463.3600000003</v>
      </c>
      <c r="J13" s="45">
        <f t="shared" si="5"/>
        <v>29000</v>
      </c>
      <c r="K13" s="88">
        <f t="shared" si="5"/>
        <v>183810</v>
      </c>
      <c r="L13" s="44">
        <f t="shared" ref="L13:L69" si="6">M13+N13+O13</f>
        <v>1746303.9300000002</v>
      </c>
      <c r="M13" s="45">
        <f t="shared" si="5"/>
        <v>0</v>
      </c>
      <c r="N13" s="45">
        <f t="shared" si="5"/>
        <v>1737545.9300000002</v>
      </c>
      <c r="O13" s="45">
        <f t="shared" si="5"/>
        <v>8758</v>
      </c>
      <c r="P13" s="45" t="e">
        <f t="shared" si="5"/>
        <v>#DIV/0!</v>
      </c>
      <c r="Q13" s="45">
        <f t="shared" si="5"/>
        <v>1746303.9300000002</v>
      </c>
      <c r="R13" s="45">
        <f t="shared" si="5"/>
        <v>0</v>
      </c>
    </row>
    <row r="14" spans="1:18">
      <c r="A14" s="189" t="s">
        <v>162</v>
      </c>
      <c r="B14" s="47" t="s">
        <v>139</v>
      </c>
      <c r="C14" s="49">
        <f t="shared" si="1"/>
        <v>17</v>
      </c>
      <c r="D14" s="48"/>
      <c r="E14" s="48">
        <v>17</v>
      </c>
      <c r="F14" s="42"/>
      <c r="G14" s="45">
        <f t="shared" si="2"/>
        <v>10842045</v>
      </c>
      <c r="H14" s="41"/>
      <c r="I14" s="43">
        <v>10767045</v>
      </c>
      <c r="J14" s="43">
        <v>75000</v>
      </c>
      <c r="K14" s="87">
        <v>50350</v>
      </c>
      <c r="L14" s="44">
        <f t="shared" si="6"/>
        <v>3274297.59</v>
      </c>
      <c r="M14" s="43"/>
      <c r="N14" s="43">
        <v>3251647.59</v>
      </c>
      <c r="O14" s="43">
        <v>22650</v>
      </c>
      <c r="Q14" s="65">
        <f>N14+O14</f>
        <v>3274297.59</v>
      </c>
    </row>
    <row r="15" spans="1:18">
      <c r="A15" s="189"/>
      <c r="B15" s="47" t="s">
        <v>174</v>
      </c>
      <c r="C15" s="49">
        <f t="shared" si="1"/>
        <v>71.5</v>
      </c>
      <c r="D15" s="48">
        <v>2</v>
      </c>
      <c r="E15" s="48">
        <v>69.5</v>
      </c>
      <c r="F15" s="42"/>
      <c r="G15" s="45">
        <f t="shared" si="2"/>
        <v>49005133.039999999</v>
      </c>
      <c r="H15" s="41">
        <v>1552479.04</v>
      </c>
      <c r="I15" s="43">
        <v>45953654</v>
      </c>
      <c r="J15" s="43">
        <v>1499000</v>
      </c>
      <c r="K15" s="126">
        <v>518010</v>
      </c>
      <c r="L15" s="44">
        <f t="shared" si="6"/>
        <v>14799550.18</v>
      </c>
      <c r="M15" s="43">
        <v>468848.67</v>
      </c>
      <c r="N15" s="43">
        <v>13878003.51</v>
      </c>
      <c r="O15" s="43">
        <v>452698</v>
      </c>
      <c r="P15" s="69">
        <f>G15/C15/12</f>
        <v>57115.539673659667</v>
      </c>
      <c r="Q15" s="65">
        <f t="shared" ref="Q15:Q18" si="7">N15+O15</f>
        <v>14330701.51</v>
      </c>
    </row>
    <row r="16" spans="1:18">
      <c r="A16" s="189"/>
      <c r="B16" s="47" t="s">
        <v>140</v>
      </c>
      <c r="C16" s="49">
        <f t="shared" si="1"/>
        <v>136.6</v>
      </c>
      <c r="D16" s="48">
        <v>2</v>
      </c>
      <c r="E16" s="48">
        <v>133.6</v>
      </c>
      <c r="F16" s="48">
        <v>1</v>
      </c>
      <c r="G16" s="45">
        <f t="shared" si="2"/>
        <v>44772367.039999999</v>
      </c>
      <c r="H16" s="41">
        <v>585823.62</v>
      </c>
      <c r="I16" s="43">
        <v>42567543.420000002</v>
      </c>
      <c r="J16" s="43">
        <v>1619000</v>
      </c>
      <c r="K16" s="87">
        <v>2162100</v>
      </c>
      <c r="L16" s="44">
        <f t="shared" si="6"/>
        <v>13521254.84</v>
      </c>
      <c r="M16" s="43">
        <v>176918.73</v>
      </c>
      <c r="N16" s="43">
        <v>12855398.109999999</v>
      </c>
      <c r="O16" s="43">
        <v>488938</v>
      </c>
      <c r="P16" s="69">
        <f t="shared" ref="P16:P17" si="8">G16/C16/12</f>
        <v>27313.547486578816</v>
      </c>
      <c r="Q16" s="65">
        <f t="shared" si="7"/>
        <v>13344336.109999999</v>
      </c>
    </row>
    <row r="17" spans="1:17">
      <c r="A17" s="189"/>
      <c r="B17" s="47" t="s">
        <v>141</v>
      </c>
      <c r="C17" s="49">
        <f t="shared" si="1"/>
        <v>0</v>
      </c>
      <c r="D17" s="48"/>
      <c r="E17" s="48"/>
      <c r="F17" s="48"/>
      <c r="G17" s="45">
        <f t="shared" si="2"/>
        <v>0</v>
      </c>
      <c r="H17" s="41"/>
      <c r="I17" s="43"/>
      <c r="J17" s="43"/>
      <c r="K17" s="87"/>
      <c r="L17" s="44">
        <f t="shared" si="6"/>
        <v>0</v>
      </c>
      <c r="M17" s="43"/>
      <c r="N17" s="43"/>
      <c r="O17" s="43"/>
      <c r="P17" s="69" t="e">
        <f t="shared" si="8"/>
        <v>#DIV/0!</v>
      </c>
      <c r="Q17" s="65">
        <f t="shared" si="7"/>
        <v>0</v>
      </c>
    </row>
    <row r="18" spans="1:17">
      <c r="A18" s="189"/>
      <c r="B18" s="47" t="s">
        <v>171</v>
      </c>
      <c r="C18" s="49">
        <f t="shared" si="1"/>
        <v>105.4</v>
      </c>
      <c r="D18" s="48"/>
      <c r="E18" s="48">
        <v>105.4</v>
      </c>
      <c r="F18" s="48"/>
      <c r="G18" s="45">
        <f t="shared" si="2"/>
        <v>16974274.859999999</v>
      </c>
      <c r="H18" s="41"/>
      <c r="I18" s="43">
        <v>16657274.859999999</v>
      </c>
      <c r="J18" s="43">
        <v>317000</v>
      </c>
      <c r="K18" s="87"/>
      <c r="L18" s="44">
        <f t="shared" si="6"/>
        <v>5126231.01</v>
      </c>
      <c r="M18" s="43"/>
      <c r="N18" s="43">
        <v>5030497.01</v>
      </c>
      <c r="O18" s="43">
        <v>95734</v>
      </c>
      <c r="P18" s="39"/>
      <c r="Q18" s="65">
        <f t="shared" si="7"/>
        <v>5126231.01</v>
      </c>
    </row>
    <row r="19" spans="1:17">
      <c r="A19" s="185" t="s">
        <v>142</v>
      </c>
      <c r="B19" s="185"/>
      <c r="C19" s="49">
        <f t="shared" si="1"/>
        <v>330.5</v>
      </c>
      <c r="D19" s="49">
        <f>SUM(D14:D18)</f>
        <v>4</v>
      </c>
      <c r="E19" s="49">
        <f>SUM(E14:E18)</f>
        <v>325.5</v>
      </c>
      <c r="F19" s="49">
        <f>SUM(F14:F18)</f>
        <v>1</v>
      </c>
      <c r="G19" s="45">
        <f t="shared" si="2"/>
        <v>121593819.94</v>
      </c>
      <c r="H19" s="45">
        <f>SUM(H14:H18)</f>
        <v>2138302.66</v>
      </c>
      <c r="I19" s="45">
        <f t="shared" ref="I19:O19" si="9">SUM(I14:I18)</f>
        <v>115945517.28</v>
      </c>
      <c r="J19" s="45">
        <f t="shared" si="9"/>
        <v>3510000</v>
      </c>
      <c r="K19" s="88">
        <f t="shared" si="9"/>
        <v>2730460</v>
      </c>
      <c r="L19" s="44">
        <f t="shared" si="6"/>
        <v>36721333.619999997</v>
      </c>
      <c r="M19" s="45">
        <f t="shared" si="9"/>
        <v>645767.4</v>
      </c>
      <c r="N19" s="45">
        <f t="shared" si="9"/>
        <v>35015546.219999999</v>
      </c>
      <c r="O19" s="45">
        <f t="shared" si="9"/>
        <v>1060020</v>
      </c>
      <c r="P19" s="39"/>
    </row>
    <row r="20" spans="1:17" ht="15" customHeight="1">
      <c r="A20" s="189" t="s">
        <v>163</v>
      </c>
      <c r="B20" s="47" t="s">
        <v>139</v>
      </c>
      <c r="C20" s="49">
        <f t="shared" si="1"/>
        <v>0</v>
      </c>
      <c r="D20" s="48"/>
      <c r="E20" s="48"/>
      <c r="F20" s="42"/>
      <c r="G20" s="45">
        <f t="shared" si="2"/>
        <v>0</v>
      </c>
      <c r="H20" s="41"/>
      <c r="I20" s="43"/>
      <c r="J20" s="43"/>
      <c r="K20" s="87"/>
      <c r="L20" s="44">
        <f t="shared" si="6"/>
        <v>0</v>
      </c>
      <c r="M20" s="43"/>
      <c r="N20" s="43"/>
      <c r="O20" s="43"/>
      <c r="P20" s="39"/>
      <c r="Q20" s="65">
        <f>N20+O20</f>
        <v>0</v>
      </c>
    </row>
    <row r="21" spans="1:17">
      <c r="A21" s="189"/>
      <c r="B21" s="47" t="s">
        <v>174</v>
      </c>
      <c r="C21" s="49">
        <f t="shared" si="1"/>
        <v>1.5</v>
      </c>
      <c r="D21" s="48"/>
      <c r="E21" s="48">
        <v>1.5</v>
      </c>
      <c r="F21" s="42"/>
      <c r="G21" s="45">
        <f t="shared" si="2"/>
        <v>1006158.16</v>
      </c>
      <c r="H21" s="41"/>
      <c r="I21" s="43">
        <v>1003158.16</v>
      </c>
      <c r="J21" s="43">
        <v>3000</v>
      </c>
      <c r="K21" s="87">
        <v>27850</v>
      </c>
      <c r="L21" s="44">
        <f t="shared" si="6"/>
        <v>303859.76</v>
      </c>
      <c r="M21" s="43"/>
      <c r="N21" s="43">
        <v>302953.76</v>
      </c>
      <c r="O21" s="43">
        <v>906</v>
      </c>
      <c r="P21" s="69">
        <f>G21/C21/12</f>
        <v>55897.675555555557</v>
      </c>
      <c r="Q21" s="65">
        <f t="shared" ref="Q21:Q24" si="10">N21+O21</f>
        <v>303859.76</v>
      </c>
    </row>
    <row r="22" spans="1:17">
      <c r="A22" s="189"/>
      <c r="B22" s="47" t="s">
        <v>140</v>
      </c>
      <c r="C22" s="49">
        <f t="shared" si="1"/>
        <v>9</v>
      </c>
      <c r="D22" s="48"/>
      <c r="E22" s="48">
        <v>9</v>
      </c>
      <c r="F22" s="48"/>
      <c r="G22" s="45">
        <f t="shared" si="2"/>
        <v>2962574</v>
      </c>
      <c r="H22" s="41"/>
      <c r="I22" s="43">
        <v>2867574</v>
      </c>
      <c r="J22" s="43">
        <v>95000</v>
      </c>
      <c r="K22" s="87">
        <v>122540</v>
      </c>
      <c r="L22" s="44">
        <f t="shared" si="6"/>
        <v>894697.35</v>
      </c>
      <c r="M22" s="43"/>
      <c r="N22" s="43">
        <v>866007.35</v>
      </c>
      <c r="O22" s="43">
        <v>28690</v>
      </c>
      <c r="P22" s="39"/>
      <c r="Q22" s="65">
        <f t="shared" si="10"/>
        <v>894697.35</v>
      </c>
    </row>
    <row r="23" spans="1:17">
      <c r="A23" s="189"/>
      <c r="B23" s="47" t="s">
        <v>141</v>
      </c>
      <c r="C23" s="49">
        <f t="shared" si="1"/>
        <v>0</v>
      </c>
      <c r="D23" s="48"/>
      <c r="E23" s="48"/>
      <c r="F23" s="48"/>
      <c r="G23" s="45">
        <f t="shared" si="2"/>
        <v>0</v>
      </c>
      <c r="H23" s="41"/>
      <c r="I23" s="41"/>
      <c r="J23" s="41"/>
      <c r="K23" s="87"/>
      <c r="L23" s="44">
        <f t="shared" si="6"/>
        <v>0</v>
      </c>
      <c r="M23" s="43"/>
      <c r="N23" s="43"/>
      <c r="O23" s="43"/>
      <c r="P23" s="39"/>
      <c r="Q23" s="65">
        <f t="shared" si="10"/>
        <v>0</v>
      </c>
    </row>
    <row r="24" spans="1:17">
      <c r="A24" s="189"/>
      <c r="B24" s="47" t="s">
        <v>171</v>
      </c>
      <c r="C24" s="49">
        <f t="shared" si="1"/>
        <v>5</v>
      </c>
      <c r="D24" s="48"/>
      <c r="E24" s="48">
        <v>5</v>
      </c>
      <c r="F24" s="48"/>
      <c r="G24" s="45">
        <f t="shared" si="2"/>
        <v>790597.45</v>
      </c>
      <c r="H24" s="41"/>
      <c r="I24" s="41">
        <v>786597.45</v>
      </c>
      <c r="J24" s="41">
        <v>4000</v>
      </c>
      <c r="K24" s="87"/>
      <c r="L24" s="44">
        <f t="shared" si="6"/>
        <v>238760.43</v>
      </c>
      <c r="M24" s="43"/>
      <c r="N24" s="43">
        <v>237552.43</v>
      </c>
      <c r="O24" s="43">
        <v>1208</v>
      </c>
      <c r="P24" s="39"/>
      <c r="Q24" s="65">
        <f t="shared" si="10"/>
        <v>238760.43</v>
      </c>
    </row>
    <row r="25" spans="1:17">
      <c r="A25" s="185" t="s">
        <v>142</v>
      </c>
      <c r="B25" s="185"/>
      <c r="C25" s="49">
        <f t="shared" si="1"/>
        <v>15.5</v>
      </c>
      <c r="D25" s="49">
        <f>SUM(D20:D24)</f>
        <v>0</v>
      </c>
      <c r="E25" s="49">
        <f>SUM(E20:E24)</f>
        <v>15.5</v>
      </c>
      <c r="F25" s="49">
        <f>SUM(F20:F24)</f>
        <v>0</v>
      </c>
      <c r="G25" s="45">
        <f t="shared" si="2"/>
        <v>4759329.6100000003</v>
      </c>
      <c r="H25" s="45">
        <f>SUM(H20:H24)</f>
        <v>0</v>
      </c>
      <c r="I25" s="45">
        <f t="shared" ref="I25" si="11">SUM(I20:I24)</f>
        <v>4657329.6100000003</v>
      </c>
      <c r="J25" s="45">
        <f t="shared" ref="J25" si="12">SUM(J20:J24)</f>
        <v>102000</v>
      </c>
      <c r="K25" s="88">
        <f t="shared" ref="K25" si="13">SUM(K20:K24)</f>
        <v>150390</v>
      </c>
      <c r="L25" s="44">
        <f t="shared" si="6"/>
        <v>1437317.5399999998</v>
      </c>
      <c r="M25" s="45">
        <f t="shared" ref="M25" si="14">SUM(M20:M24)</f>
        <v>0</v>
      </c>
      <c r="N25" s="45">
        <f t="shared" ref="N25" si="15">SUM(N20:N24)</f>
        <v>1406513.5399999998</v>
      </c>
      <c r="O25" s="45">
        <f t="shared" ref="O25" si="16">SUM(O20:O24)</f>
        <v>30804</v>
      </c>
      <c r="P25" s="39"/>
    </row>
    <row r="26" spans="1:17" ht="15" customHeight="1">
      <c r="A26" s="189" t="s">
        <v>164</v>
      </c>
      <c r="B26" s="47" t="s">
        <v>139</v>
      </c>
      <c r="C26" s="49">
        <f t="shared" si="1"/>
        <v>0</v>
      </c>
      <c r="D26" s="48"/>
      <c r="E26" s="48"/>
      <c r="F26" s="42"/>
      <c r="G26" s="45">
        <f t="shared" si="2"/>
        <v>0</v>
      </c>
      <c r="H26" s="41"/>
      <c r="I26" s="43"/>
      <c r="J26" s="43"/>
      <c r="K26" s="87"/>
      <c r="L26" s="44">
        <f t="shared" si="6"/>
        <v>0</v>
      </c>
      <c r="M26" s="43"/>
      <c r="N26" s="43"/>
      <c r="O26" s="43"/>
      <c r="P26" s="39"/>
      <c r="Q26" s="65">
        <f>N26+O26</f>
        <v>0</v>
      </c>
    </row>
    <row r="27" spans="1:17">
      <c r="A27" s="189"/>
      <c r="B27" s="47" t="s">
        <v>174</v>
      </c>
      <c r="C27" s="49">
        <f t="shared" si="1"/>
        <v>0</v>
      </c>
      <c r="D27" s="48"/>
      <c r="E27" s="48"/>
      <c r="F27" s="42"/>
      <c r="G27" s="45">
        <f t="shared" si="2"/>
        <v>0</v>
      </c>
      <c r="H27" s="41"/>
      <c r="I27" s="43"/>
      <c r="J27" s="43"/>
      <c r="K27" s="87"/>
      <c r="L27" s="44">
        <f t="shared" si="6"/>
        <v>0</v>
      </c>
      <c r="M27" s="43"/>
      <c r="N27" s="43"/>
      <c r="O27" s="43"/>
      <c r="P27" s="69" t="e">
        <f>G27/C27/12</f>
        <v>#DIV/0!</v>
      </c>
      <c r="Q27" s="65">
        <f t="shared" ref="Q27:Q30" si="17">N27+O27</f>
        <v>0</v>
      </c>
    </row>
    <row r="28" spans="1:17">
      <c r="A28" s="189"/>
      <c r="B28" s="47" t="s">
        <v>140</v>
      </c>
      <c r="C28" s="49">
        <f t="shared" si="1"/>
        <v>31.7</v>
      </c>
      <c r="D28" s="48"/>
      <c r="E28" s="48">
        <v>31.7</v>
      </c>
      <c r="F28" s="48"/>
      <c r="G28" s="45">
        <f t="shared" si="2"/>
        <v>10490233.1</v>
      </c>
      <c r="H28" s="41"/>
      <c r="I28" s="43">
        <v>10100233.1</v>
      </c>
      <c r="J28" s="43">
        <v>390000</v>
      </c>
      <c r="K28" s="87">
        <v>345340</v>
      </c>
      <c r="L28" s="44">
        <f t="shared" si="6"/>
        <v>3168050.4</v>
      </c>
      <c r="M28" s="43"/>
      <c r="N28" s="43">
        <v>3050270.4</v>
      </c>
      <c r="O28" s="43">
        <v>117780</v>
      </c>
      <c r="P28" s="39"/>
      <c r="Q28" s="65">
        <f t="shared" si="17"/>
        <v>3168050.4</v>
      </c>
    </row>
    <row r="29" spans="1:17">
      <c r="A29" s="189"/>
      <c r="B29" s="47" t="s">
        <v>141</v>
      </c>
      <c r="C29" s="49">
        <f t="shared" si="1"/>
        <v>0</v>
      </c>
      <c r="D29" s="48"/>
      <c r="E29" s="48"/>
      <c r="F29" s="48"/>
      <c r="G29" s="45">
        <f t="shared" si="2"/>
        <v>0</v>
      </c>
      <c r="H29" s="41"/>
      <c r="I29" s="41"/>
      <c r="J29" s="41"/>
      <c r="K29" s="87"/>
      <c r="L29" s="44">
        <f t="shared" si="6"/>
        <v>0</v>
      </c>
      <c r="M29" s="43"/>
      <c r="N29" s="43"/>
      <c r="O29" s="43"/>
      <c r="P29" s="39"/>
      <c r="Q29" s="65">
        <f t="shared" si="17"/>
        <v>0</v>
      </c>
    </row>
    <row r="30" spans="1:17">
      <c r="A30" s="189"/>
      <c r="B30" s="47" t="s">
        <v>171</v>
      </c>
      <c r="C30" s="49">
        <f t="shared" si="1"/>
        <v>21.2</v>
      </c>
      <c r="D30" s="48"/>
      <c r="E30" s="48">
        <v>21.2</v>
      </c>
      <c r="F30" s="48"/>
      <c r="G30" s="45">
        <f t="shared" si="2"/>
        <v>3409462.32</v>
      </c>
      <c r="H30" s="41"/>
      <c r="I30" s="41">
        <v>3390462.32</v>
      </c>
      <c r="J30" s="41">
        <v>19000</v>
      </c>
      <c r="K30" s="87"/>
      <c r="L30" s="44">
        <f t="shared" si="6"/>
        <v>1029657.62</v>
      </c>
      <c r="M30" s="43"/>
      <c r="N30" s="43">
        <v>1023919.62</v>
      </c>
      <c r="O30" s="43">
        <v>5738</v>
      </c>
      <c r="P30" s="39"/>
      <c r="Q30" s="65">
        <f t="shared" si="17"/>
        <v>1029657.62</v>
      </c>
    </row>
    <row r="31" spans="1:17">
      <c r="A31" s="185" t="s">
        <v>142</v>
      </c>
      <c r="B31" s="185"/>
      <c r="C31" s="49">
        <f t="shared" si="1"/>
        <v>52.9</v>
      </c>
      <c r="D31" s="49">
        <f>SUM(D26:D30)</f>
        <v>0</v>
      </c>
      <c r="E31" s="49">
        <f>SUM(E26:E30)</f>
        <v>52.9</v>
      </c>
      <c r="F31" s="49">
        <f>SUM(F26:F30)</f>
        <v>0</v>
      </c>
      <c r="G31" s="45">
        <f t="shared" si="2"/>
        <v>13899695.42</v>
      </c>
      <c r="H31" s="45">
        <f>SUM(H26:H30)</f>
        <v>0</v>
      </c>
      <c r="I31" s="45">
        <f t="shared" ref="I31:O31" si="18">SUM(I26:I30)</f>
        <v>13490695.42</v>
      </c>
      <c r="J31" s="45">
        <f t="shared" si="18"/>
        <v>409000</v>
      </c>
      <c r="K31" s="88">
        <f t="shared" si="18"/>
        <v>345340</v>
      </c>
      <c r="L31" s="44">
        <f t="shared" si="6"/>
        <v>4197708.0199999996</v>
      </c>
      <c r="M31" s="45">
        <f t="shared" si="18"/>
        <v>0</v>
      </c>
      <c r="N31" s="45">
        <f t="shared" si="18"/>
        <v>4074190.02</v>
      </c>
      <c r="O31" s="45">
        <f t="shared" si="18"/>
        <v>123518</v>
      </c>
      <c r="P31" s="39"/>
    </row>
    <row r="32" spans="1:17" ht="15" hidden="1" customHeight="1">
      <c r="A32" s="189" t="s">
        <v>165</v>
      </c>
      <c r="B32" s="47" t="s">
        <v>139</v>
      </c>
      <c r="C32" s="49">
        <f t="shared" si="1"/>
        <v>0</v>
      </c>
      <c r="D32" s="48"/>
      <c r="E32" s="48"/>
      <c r="F32" s="42"/>
      <c r="G32" s="45">
        <f t="shared" si="2"/>
        <v>0</v>
      </c>
      <c r="H32" s="41"/>
      <c r="I32" s="43"/>
      <c r="J32" s="43"/>
      <c r="K32" s="87"/>
      <c r="L32" s="44">
        <f t="shared" si="6"/>
        <v>0</v>
      </c>
      <c r="M32" s="43"/>
      <c r="N32" s="43"/>
      <c r="O32" s="43"/>
      <c r="P32" s="39"/>
      <c r="Q32" s="65">
        <f>N32+O32</f>
        <v>0</v>
      </c>
    </row>
    <row r="33" spans="1:17" hidden="1">
      <c r="A33" s="189"/>
      <c r="B33" s="47" t="s">
        <v>174</v>
      </c>
      <c r="C33" s="49">
        <f t="shared" si="1"/>
        <v>0</v>
      </c>
      <c r="D33" s="48"/>
      <c r="E33" s="48"/>
      <c r="F33" s="42"/>
      <c r="G33" s="45">
        <f t="shared" si="2"/>
        <v>0</v>
      </c>
      <c r="H33" s="41"/>
      <c r="I33" s="43"/>
      <c r="J33" s="43"/>
      <c r="K33" s="87"/>
      <c r="L33" s="44">
        <f t="shared" si="6"/>
        <v>0</v>
      </c>
      <c r="M33" s="43"/>
      <c r="N33" s="43"/>
      <c r="O33" s="43"/>
      <c r="P33" s="69" t="e">
        <f>G33/C33/12</f>
        <v>#DIV/0!</v>
      </c>
      <c r="Q33" s="65">
        <f t="shared" ref="Q33:Q36" si="19">N33+O33</f>
        <v>0</v>
      </c>
    </row>
    <row r="34" spans="1:17" hidden="1">
      <c r="A34" s="189"/>
      <c r="B34" s="47" t="s">
        <v>140</v>
      </c>
      <c r="C34" s="49">
        <f t="shared" si="1"/>
        <v>0</v>
      </c>
      <c r="D34" s="48"/>
      <c r="E34" s="48"/>
      <c r="F34" s="48"/>
      <c r="G34" s="45">
        <f t="shared" si="2"/>
        <v>0</v>
      </c>
      <c r="H34" s="41"/>
      <c r="I34" s="43"/>
      <c r="J34" s="43"/>
      <c r="K34" s="87"/>
      <c r="L34" s="44">
        <f t="shared" si="6"/>
        <v>0</v>
      </c>
      <c r="M34" s="43"/>
      <c r="N34" s="43"/>
      <c r="O34" s="43"/>
      <c r="P34" s="39"/>
      <c r="Q34" s="65">
        <f t="shared" si="19"/>
        <v>0</v>
      </c>
    </row>
    <row r="35" spans="1:17" hidden="1">
      <c r="A35" s="189"/>
      <c r="B35" s="47" t="s">
        <v>141</v>
      </c>
      <c r="C35" s="49">
        <f t="shared" si="1"/>
        <v>0</v>
      </c>
      <c r="D35" s="48"/>
      <c r="E35" s="48"/>
      <c r="F35" s="48"/>
      <c r="G35" s="45">
        <f t="shared" si="2"/>
        <v>0</v>
      </c>
      <c r="H35" s="41"/>
      <c r="I35" s="41"/>
      <c r="J35" s="41"/>
      <c r="K35" s="87"/>
      <c r="L35" s="44">
        <f t="shared" si="6"/>
        <v>0</v>
      </c>
      <c r="M35" s="43"/>
      <c r="N35" s="43"/>
      <c r="O35" s="43"/>
      <c r="P35" s="39"/>
      <c r="Q35" s="65">
        <f t="shared" si="19"/>
        <v>0</v>
      </c>
    </row>
    <row r="36" spans="1:17" hidden="1">
      <c r="A36" s="189"/>
      <c r="B36" s="47" t="s">
        <v>171</v>
      </c>
      <c r="C36" s="49">
        <f t="shared" si="1"/>
        <v>0</v>
      </c>
      <c r="D36" s="48"/>
      <c r="E36" s="48"/>
      <c r="F36" s="48"/>
      <c r="G36" s="45">
        <f t="shared" si="2"/>
        <v>0</v>
      </c>
      <c r="H36" s="41"/>
      <c r="I36" s="41"/>
      <c r="J36" s="41"/>
      <c r="K36" s="87"/>
      <c r="L36" s="44">
        <f t="shared" si="6"/>
        <v>0</v>
      </c>
      <c r="M36" s="43"/>
      <c r="N36" s="43"/>
      <c r="O36" s="43"/>
      <c r="P36" s="39"/>
      <c r="Q36" s="65">
        <f t="shared" si="19"/>
        <v>0</v>
      </c>
    </row>
    <row r="37" spans="1:17" hidden="1">
      <c r="A37" s="185" t="s">
        <v>142</v>
      </c>
      <c r="B37" s="185"/>
      <c r="C37" s="49">
        <f t="shared" si="1"/>
        <v>0</v>
      </c>
      <c r="D37" s="49">
        <f>SUM(D32:D36)</f>
        <v>0</v>
      </c>
      <c r="E37" s="49">
        <f>SUM(E32:E36)</f>
        <v>0</v>
      </c>
      <c r="F37" s="49">
        <f>SUM(F32:F36)</f>
        <v>0</v>
      </c>
      <c r="G37" s="45">
        <f t="shared" si="2"/>
        <v>0</v>
      </c>
      <c r="H37" s="45">
        <f>SUM(H32:H36)</f>
        <v>0</v>
      </c>
      <c r="I37" s="45">
        <f t="shared" ref="I37" si="20">SUM(I32:I36)</f>
        <v>0</v>
      </c>
      <c r="J37" s="45">
        <f t="shared" ref="J37" si="21">SUM(J32:J36)</f>
        <v>0</v>
      </c>
      <c r="K37" s="88">
        <f t="shared" ref="K37" si="22">SUM(K32:K36)</f>
        <v>0</v>
      </c>
      <c r="L37" s="44">
        <f t="shared" si="6"/>
        <v>0</v>
      </c>
      <c r="M37" s="45">
        <f t="shared" ref="M37" si="23">SUM(M32:M36)</f>
        <v>0</v>
      </c>
      <c r="N37" s="45">
        <f t="shared" ref="N37" si="24">SUM(N32:N36)</f>
        <v>0</v>
      </c>
      <c r="O37" s="45">
        <f t="shared" ref="O37" si="25">SUM(O32:O36)</f>
        <v>0</v>
      </c>
      <c r="P37" s="39"/>
    </row>
    <row r="38" spans="1:17" ht="15" hidden="1" customHeight="1">
      <c r="A38" s="189" t="s">
        <v>166</v>
      </c>
      <c r="B38" s="47" t="s">
        <v>139</v>
      </c>
      <c r="C38" s="49">
        <f t="shared" si="1"/>
        <v>0</v>
      </c>
      <c r="D38" s="48"/>
      <c r="E38" s="48"/>
      <c r="F38" s="42"/>
      <c r="G38" s="45">
        <f t="shared" si="2"/>
        <v>0</v>
      </c>
      <c r="H38" s="41"/>
      <c r="I38" s="43"/>
      <c r="J38" s="43"/>
      <c r="K38" s="87"/>
      <c r="L38" s="44">
        <f t="shared" si="6"/>
        <v>0</v>
      </c>
      <c r="M38" s="43"/>
      <c r="N38" s="43"/>
      <c r="O38" s="43"/>
      <c r="P38" s="39"/>
      <c r="Q38" s="65">
        <f>N38+O38</f>
        <v>0</v>
      </c>
    </row>
    <row r="39" spans="1:17" hidden="1">
      <c r="A39" s="189"/>
      <c r="B39" s="47" t="s">
        <v>174</v>
      </c>
      <c r="C39" s="49">
        <f t="shared" si="1"/>
        <v>0</v>
      </c>
      <c r="D39" s="48"/>
      <c r="E39" s="48"/>
      <c r="F39" s="42"/>
      <c r="G39" s="45">
        <f t="shared" si="2"/>
        <v>0</v>
      </c>
      <c r="H39" s="41"/>
      <c r="I39" s="43"/>
      <c r="J39" s="43"/>
      <c r="K39" s="87"/>
      <c r="L39" s="44">
        <f t="shared" si="6"/>
        <v>0</v>
      </c>
      <c r="M39" s="43"/>
      <c r="N39" s="43"/>
      <c r="O39" s="43"/>
      <c r="P39" s="69" t="e">
        <f>G39/C39/12</f>
        <v>#DIV/0!</v>
      </c>
      <c r="Q39" s="65">
        <f t="shared" ref="Q39:Q42" si="26">N39+O39</f>
        <v>0</v>
      </c>
    </row>
    <row r="40" spans="1:17" hidden="1">
      <c r="A40" s="189"/>
      <c r="B40" s="47" t="s">
        <v>140</v>
      </c>
      <c r="C40" s="49">
        <f t="shared" si="1"/>
        <v>0</v>
      </c>
      <c r="D40" s="48"/>
      <c r="E40" s="48"/>
      <c r="F40" s="48"/>
      <c r="G40" s="45">
        <f t="shared" si="2"/>
        <v>0</v>
      </c>
      <c r="H40" s="41"/>
      <c r="I40" s="43"/>
      <c r="J40" s="43"/>
      <c r="K40" s="87"/>
      <c r="L40" s="44">
        <f t="shared" si="6"/>
        <v>0</v>
      </c>
      <c r="M40" s="43"/>
      <c r="N40" s="43"/>
      <c r="O40" s="43"/>
      <c r="P40" s="39"/>
      <c r="Q40" s="65">
        <f t="shared" si="26"/>
        <v>0</v>
      </c>
    </row>
    <row r="41" spans="1:17" hidden="1">
      <c r="A41" s="189"/>
      <c r="B41" s="47" t="s">
        <v>141</v>
      </c>
      <c r="C41" s="49">
        <f t="shared" si="1"/>
        <v>0</v>
      </c>
      <c r="D41" s="48"/>
      <c r="E41" s="48"/>
      <c r="F41" s="48"/>
      <c r="G41" s="45">
        <f t="shared" si="2"/>
        <v>0</v>
      </c>
      <c r="H41" s="41"/>
      <c r="I41" s="41"/>
      <c r="J41" s="41"/>
      <c r="K41" s="87"/>
      <c r="L41" s="44">
        <f t="shared" si="6"/>
        <v>0</v>
      </c>
      <c r="M41" s="43"/>
      <c r="N41" s="43"/>
      <c r="O41" s="43"/>
      <c r="P41" s="39"/>
      <c r="Q41" s="65">
        <f t="shared" si="26"/>
        <v>0</v>
      </c>
    </row>
    <row r="42" spans="1:17" hidden="1">
      <c r="A42" s="189"/>
      <c r="B42" s="47" t="s">
        <v>171</v>
      </c>
      <c r="C42" s="49">
        <f t="shared" si="1"/>
        <v>0</v>
      </c>
      <c r="D42" s="48"/>
      <c r="E42" s="48"/>
      <c r="F42" s="48"/>
      <c r="G42" s="45">
        <f t="shared" si="2"/>
        <v>0</v>
      </c>
      <c r="H42" s="41"/>
      <c r="I42" s="41"/>
      <c r="J42" s="41"/>
      <c r="K42" s="87"/>
      <c r="L42" s="44">
        <f t="shared" si="6"/>
        <v>0</v>
      </c>
      <c r="M42" s="43"/>
      <c r="N42" s="43"/>
      <c r="O42" s="43"/>
      <c r="P42" s="39"/>
      <c r="Q42" s="65">
        <f t="shared" si="26"/>
        <v>0</v>
      </c>
    </row>
    <row r="43" spans="1:17" hidden="1">
      <c r="A43" s="185" t="s">
        <v>142</v>
      </c>
      <c r="B43" s="185"/>
      <c r="C43" s="49">
        <f t="shared" si="1"/>
        <v>0</v>
      </c>
      <c r="D43" s="49">
        <f>SUM(D38:D42)</f>
        <v>0</v>
      </c>
      <c r="E43" s="49">
        <f>SUM(E38:E42)</f>
        <v>0</v>
      </c>
      <c r="F43" s="49">
        <f>SUM(F38:F42)</f>
        <v>0</v>
      </c>
      <c r="G43" s="45">
        <f t="shared" si="2"/>
        <v>0</v>
      </c>
      <c r="H43" s="45">
        <f>SUM(H38:H42)</f>
        <v>0</v>
      </c>
      <c r="I43" s="45">
        <f t="shared" ref="I43:O43" si="27">SUM(I38:I42)</f>
        <v>0</v>
      </c>
      <c r="J43" s="45">
        <f t="shared" si="27"/>
        <v>0</v>
      </c>
      <c r="K43" s="88">
        <f t="shared" si="27"/>
        <v>0</v>
      </c>
      <c r="L43" s="44">
        <f t="shared" si="6"/>
        <v>0</v>
      </c>
      <c r="M43" s="45">
        <f t="shared" si="27"/>
        <v>0</v>
      </c>
      <c r="N43" s="45">
        <f t="shared" si="27"/>
        <v>0</v>
      </c>
      <c r="O43" s="45">
        <f t="shared" si="27"/>
        <v>0</v>
      </c>
      <c r="P43" s="39"/>
    </row>
    <row r="44" spans="1:17" ht="15" hidden="1" customHeight="1">
      <c r="A44" s="189" t="s">
        <v>167</v>
      </c>
      <c r="B44" s="47" t="s">
        <v>139</v>
      </c>
      <c r="C44" s="49">
        <f t="shared" si="1"/>
        <v>0</v>
      </c>
      <c r="D44" s="48"/>
      <c r="E44" s="48"/>
      <c r="F44" s="42"/>
      <c r="G44" s="45">
        <f t="shared" si="2"/>
        <v>0</v>
      </c>
      <c r="H44" s="41"/>
      <c r="I44" s="43"/>
      <c r="J44" s="43"/>
      <c r="K44" s="87"/>
      <c r="L44" s="44">
        <f t="shared" si="6"/>
        <v>0</v>
      </c>
      <c r="M44" s="43"/>
      <c r="N44" s="43"/>
      <c r="O44" s="43"/>
      <c r="P44" s="39"/>
      <c r="Q44" s="65">
        <f>N44+O44</f>
        <v>0</v>
      </c>
    </row>
    <row r="45" spans="1:17" hidden="1">
      <c r="A45" s="189"/>
      <c r="B45" s="47" t="s">
        <v>174</v>
      </c>
      <c r="C45" s="49">
        <f t="shared" si="1"/>
        <v>0</v>
      </c>
      <c r="D45" s="48"/>
      <c r="E45" s="48"/>
      <c r="F45" s="42"/>
      <c r="G45" s="45">
        <f t="shared" si="2"/>
        <v>0</v>
      </c>
      <c r="H45" s="41"/>
      <c r="I45" s="43"/>
      <c r="J45" s="43"/>
      <c r="K45" s="87"/>
      <c r="L45" s="44">
        <f t="shared" si="6"/>
        <v>0</v>
      </c>
      <c r="M45" s="43"/>
      <c r="N45" s="43"/>
      <c r="O45" s="43"/>
      <c r="P45" s="69" t="e">
        <f>G45/C45/12</f>
        <v>#DIV/0!</v>
      </c>
      <c r="Q45" s="65">
        <f t="shared" ref="Q45:Q48" si="28">N45+O45</f>
        <v>0</v>
      </c>
    </row>
    <row r="46" spans="1:17" hidden="1">
      <c r="A46" s="189"/>
      <c r="B46" s="47" t="s">
        <v>140</v>
      </c>
      <c r="C46" s="49">
        <f t="shared" si="1"/>
        <v>0</v>
      </c>
      <c r="D46" s="48"/>
      <c r="E46" s="48"/>
      <c r="F46" s="48"/>
      <c r="G46" s="45">
        <f t="shared" si="2"/>
        <v>0</v>
      </c>
      <c r="H46" s="41"/>
      <c r="I46" s="43"/>
      <c r="J46" s="43"/>
      <c r="K46" s="87"/>
      <c r="L46" s="44">
        <f t="shared" si="6"/>
        <v>0</v>
      </c>
      <c r="M46" s="43"/>
      <c r="N46" s="43"/>
      <c r="O46" s="43"/>
      <c r="P46" s="39"/>
      <c r="Q46" s="65">
        <f t="shared" si="28"/>
        <v>0</v>
      </c>
    </row>
    <row r="47" spans="1:17" hidden="1">
      <c r="A47" s="189"/>
      <c r="B47" s="47" t="s">
        <v>141</v>
      </c>
      <c r="C47" s="49">
        <f t="shared" si="1"/>
        <v>0</v>
      </c>
      <c r="D47" s="48"/>
      <c r="E47" s="48"/>
      <c r="F47" s="48"/>
      <c r="G47" s="45">
        <f t="shared" si="2"/>
        <v>0</v>
      </c>
      <c r="H47" s="41"/>
      <c r="I47" s="41"/>
      <c r="J47" s="41"/>
      <c r="K47" s="87"/>
      <c r="L47" s="44">
        <f t="shared" si="6"/>
        <v>0</v>
      </c>
      <c r="M47" s="43"/>
      <c r="N47" s="43"/>
      <c r="O47" s="43"/>
      <c r="P47" s="39"/>
      <c r="Q47" s="65">
        <f t="shared" si="28"/>
        <v>0</v>
      </c>
    </row>
    <row r="48" spans="1:17" hidden="1">
      <c r="A48" s="189"/>
      <c r="B48" s="47" t="s">
        <v>171</v>
      </c>
      <c r="C48" s="49">
        <f t="shared" si="1"/>
        <v>0</v>
      </c>
      <c r="D48" s="48"/>
      <c r="E48" s="48"/>
      <c r="F48" s="48"/>
      <c r="G48" s="45">
        <f t="shared" si="2"/>
        <v>0</v>
      </c>
      <c r="H48" s="41"/>
      <c r="I48" s="41"/>
      <c r="J48" s="41"/>
      <c r="K48" s="87"/>
      <c r="L48" s="44">
        <f t="shared" si="6"/>
        <v>0</v>
      </c>
      <c r="M48" s="43"/>
      <c r="N48" s="43"/>
      <c r="O48" s="43"/>
      <c r="P48" s="39"/>
      <c r="Q48" s="65">
        <f t="shared" si="28"/>
        <v>0</v>
      </c>
    </row>
    <row r="49" spans="1:17" hidden="1">
      <c r="A49" s="185" t="s">
        <v>142</v>
      </c>
      <c r="B49" s="185"/>
      <c r="C49" s="49">
        <f t="shared" si="1"/>
        <v>0</v>
      </c>
      <c r="D49" s="49">
        <f>SUM(D44:D48)</f>
        <v>0</v>
      </c>
      <c r="E49" s="49">
        <f>SUM(E44:E48)</f>
        <v>0</v>
      </c>
      <c r="F49" s="49">
        <f>SUM(F44:F48)</f>
        <v>0</v>
      </c>
      <c r="G49" s="45">
        <f t="shared" si="2"/>
        <v>0</v>
      </c>
      <c r="H49" s="45">
        <f>SUM(H44:H48)</f>
        <v>0</v>
      </c>
      <c r="I49" s="45">
        <f t="shared" ref="I49:O49" si="29">SUM(I44:I48)</f>
        <v>0</v>
      </c>
      <c r="J49" s="45">
        <f t="shared" si="29"/>
        <v>0</v>
      </c>
      <c r="K49" s="88">
        <f t="shared" si="29"/>
        <v>0</v>
      </c>
      <c r="L49" s="44">
        <f t="shared" si="6"/>
        <v>0</v>
      </c>
      <c r="M49" s="45">
        <f t="shared" si="29"/>
        <v>0</v>
      </c>
      <c r="N49" s="45">
        <f t="shared" si="29"/>
        <v>0</v>
      </c>
      <c r="O49" s="45">
        <f t="shared" si="29"/>
        <v>0</v>
      </c>
      <c r="P49" s="39"/>
    </row>
    <row r="50" spans="1:17" ht="15" hidden="1" customHeight="1">
      <c r="A50" s="189" t="s">
        <v>168</v>
      </c>
      <c r="B50" s="47" t="s">
        <v>139</v>
      </c>
      <c r="C50" s="49">
        <f t="shared" si="1"/>
        <v>0</v>
      </c>
      <c r="D50" s="48"/>
      <c r="E50" s="48"/>
      <c r="F50" s="42"/>
      <c r="G50" s="45">
        <f t="shared" si="2"/>
        <v>0</v>
      </c>
      <c r="H50" s="41"/>
      <c r="I50" s="43"/>
      <c r="J50" s="43"/>
      <c r="K50" s="87"/>
      <c r="L50" s="44">
        <f t="shared" si="6"/>
        <v>0</v>
      </c>
      <c r="M50" s="43"/>
      <c r="N50" s="43"/>
      <c r="O50" s="43"/>
      <c r="P50" s="39"/>
      <c r="Q50" s="65">
        <f>N50+O50</f>
        <v>0</v>
      </c>
    </row>
    <row r="51" spans="1:17" hidden="1">
      <c r="A51" s="189"/>
      <c r="B51" s="47" t="s">
        <v>174</v>
      </c>
      <c r="C51" s="49">
        <f t="shared" si="1"/>
        <v>0</v>
      </c>
      <c r="D51" s="48"/>
      <c r="E51" s="48"/>
      <c r="F51" s="42"/>
      <c r="G51" s="45">
        <f t="shared" si="2"/>
        <v>0</v>
      </c>
      <c r="H51" s="41"/>
      <c r="I51" s="43"/>
      <c r="J51" s="43"/>
      <c r="K51" s="87"/>
      <c r="L51" s="44">
        <f t="shared" si="6"/>
        <v>0</v>
      </c>
      <c r="M51" s="43"/>
      <c r="N51" s="43"/>
      <c r="O51" s="43"/>
      <c r="P51" s="69" t="e">
        <f>G51/C51/12</f>
        <v>#DIV/0!</v>
      </c>
      <c r="Q51" s="65">
        <f t="shared" ref="Q51:Q54" si="30">N51+O51</f>
        <v>0</v>
      </c>
    </row>
    <row r="52" spans="1:17" hidden="1">
      <c r="A52" s="189"/>
      <c r="B52" s="47" t="s">
        <v>140</v>
      </c>
      <c r="C52" s="49">
        <f t="shared" si="1"/>
        <v>0</v>
      </c>
      <c r="D52" s="48"/>
      <c r="E52" s="48"/>
      <c r="F52" s="48"/>
      <c r="G52" s="45">
        <f t="shared" si="2"/>
        <v>0</v>
      </c>
      <c r="H52" s="41"/>
      <c r="I52" s="43"/>
      <c r="J52" s="43"/>
      <c r="K52" s="87"/>
      <c r="L52" s="44">
        <f t="shared" si="6"/>
        <v>0</v>
      </c>
      <c r="M52" s="43"/>
      <c r="N52" s="43"/>
      <c r="O52" s="43"/>
      <c r="P52" s="39"/>
      <c r="Q52" s="65">
        <f t="shared" si="30"/>
        <v>0</v>
      </c>
    </row>
    <row r="53" spans="1:17" hidden="1">
      <c r="A53" s="189"/>
      <c r="B53" s="47" t="s">
        <v>141</v>
      </c>
      <c r="C53" s="49">
        <f t="shared" si="1"/>
        <v>0</v>
      </c>
      <c r="D53" s="48"/>
      <c r="E53" s="48"/>
      <c r="F53" s="48"/>
      <c r="G53" s="45">
        <f t="shared" si="2"/>
        <v>0</v>
      </c>
      <c r="H53" s="41"/>
      <c r="I53" s="41"/>
      <c r="J53" s="41"/>
      <c r="K53" s="87"/>
      <c r="L53" s="44">
        <f t="shared" si="6"/>
        <v>0</v>
      </c>
      <c r="M53" s="43"/>
      <c r="N53" s="43"/>
      <c r="O53" s="43"/>
      <c r="P53" s="39"/>
      <c r="Q53" s="65">
        <f t="shared" si="30"/>
        <v>0</v>
      </c>
    </row>
    <row r="54" spans="1:17" hidden="1">
      <c r="A54" s="189"/>
      <c r="B54" s="47" t="s">
        <v>171</v>
      </c>
      <c r="C54" s="49">
        <f t="shared" si="1"/>
        <v>0</v>
      </c>
      <c r="D54" s="48"/>
      <c r="E54" s="48"/>
      <c r="F54" s="48"/>
      <c r="G54" s="45">
        <f t="shared" si="2"/>
        <v>0</v>
      </c>
      <c r="H54" s="41"/>
      <c r="I54" s="41"/>
      <c r="J54" s="41"/>
      <c r="K54" s="87"/>
      <c r="L54" s="44">
        <f t="shared" si="6"/>
        <v>0</v>
      </c>
      <c r="M54" s="43"/>
      <c r="N54" s="43"/>
      <c r="O54" s="43"/>
      <c r="P54" s="39"/>
      <c r="Q54" s="65">
        <f t="shared" si="30"/>
        <v>0</v>
      </c>
    </row>
    <row r="55" spans="1:17" hidden="1">
      <c r="A55" s="185" t="s">
        <v>142</v>
      </c>
      <c r="B55" s="185"/>
      <c r="C55" s="49">
        <f t="shared" si="1"/>
        <v>0</v>
      </c>
      <c r="D55" s="49">
        <f>SUM(D50:D54)</f>
        <v>0</v>
      </c>
      <c r="E55" s="49">
        <f>SUM(E50:E54)</f>
        <v>0</v>
      </c>
      <c r="F55" s="49">
        <f>SUM(F50:F54)</f>
        <v>0</v>
      </c>
      <c r="G55" s="45">
        <f t="shared" si="2"/>
        <v>0</v>
      </c>
      <c r="H55" s="45">
        <f>SUM(H50:H54)</f>
        <v>0</v>
      </c>
      <c r="I55" s="45">
        <f t="shared" ref="I55:O55" si="31">SUM(I50:I54)</f>
        <v>0</v>
      </c>
      <c r="J55" s="45">
        <f t="shared" si="31"/>
        <v>0</v>
      </c>
      <c r="K55" s="88">
        <f t="shared" si="31"/>
        <v>0</v>
      </c>
      <c r="L55" s="44">
        <f t="shared" si="6"/>
        <v>0</v>
      </c>
      <c r="M55" s="45">
        <f t="shared" si="31"/>
        <v>0</v>
      </c>
      <c r="N55" s="45">
        <f t="shared" si="31"/>
        <v>0</v>
      </c>
      <c r="O55" s="45">
        <f t="shared" si="31"/>
        <v>0</v>
      </c>
      <c r="P55" s="39"/>
    </row>
    <row r="56" spans="1:17" ht="15" hidden="1" customHeight="1">
      <c r="A56" s="189" t="s">
        <v>169</v>
      </c>
      <c r="B56" s="47" t="s">
        <v>139</v>
      </c>
      <c r="C56" s="49">
        <f t="shared" si="1"/>
        <v>0</v>
      </c>
      <c r="D56" s="48"/>
      <c r="E56" s="48"/>
      <c r="F56" s="42"/>
      <c r="G56" s="45">
        <f t="shared" si="2"/>
        <v>0</v>
      </c>
      <c r="H56" s="41"/>
      <c r="I56" s="43"/>
      <c r="J56" s="43"/>
      <c r="K56" s="87"/>
      <c r="L56" s="44">
        <f t="shared" si="6"/>
        <v>0</v>
      </c>
      <c r="M56" s="43"/>
      <c r="N56" s="43"/>
      <c r="O56" s="43"/>
      <c r="P56" s="39"/>
      <c r="Q56" s="65">
        <f>N56+O56</f>
        <v>0</v>
      </c>
    </row>
    <row r="57" spans="1:17" hidden="1">
      <c r="A57" s="189"/>
      <c r="B57" s="47" t="s">
        <v>174</v>
      </c>
      <c r="C57" s="49">
        <f t="shared" si="1"/>
        <v>0</v>
      </c>
      <c r="D57" s="48"/>
      <c r="E57" s="48"/>
      <c r="F57" s="42"/>
      <c r="G57" s="45">
        <f t="shared" si="2"/>
        <v>0</v>
      </c>
      <c r="H57" s="41"/>
      <c r="I57" s="43"/>
      <c r="J57" s="43"/>
      <c r="K57" s="87"/>
      <c r="L57" s="44">
        <f t="shared" si="6"/>
        <v>0</v>
      </c>
      <c r="M57" s="43"/>
      <c r="N57" s="43"/>
      <c r="O57" s="43"/>
      <c r="P57" s="69" t="e">
        <f>G57/C57/12</f>
        <v>#DIV/0!</v>
      </c>
      <c r="Q57" s="65">
        <f t="shared" ref="Q57:Q61" si="32">N57+O57</f>
        <v>0</v>
      </c>
    </row>
    <row r="58" spans="1:17" hidden="1">
      <c r="A58" s="189"/>
      <c r="B58" s="47" t="s">
        <v>140</v>
      </c>
      <c r="C58" s="49">
        <f t="shared" si="1"/>
        <v>0</v>
      </c>
      <c r="D58" s="48"/>
      <c r="E58" s="48"/>
      <c r="F58" s="48"/>
      <c r="G58" s="45">
        <f t="shared" si="2"/>
        <v>0</v>
      </c>
      <c r="H58" s="41"/>
      <c r="I58" s="43"/>
      <c r="J58" s="43"/>
      <c r="K58" s="87"/>
      <c r="L58" s="44">
        <f t="shared" si="6"/>
        <v>0</v>
      </c>
      <c r="M58" s="43"/>
      <c r="N58" s="43"/>
      <c r="O58" s="43"/>
      <c r="P58" s="39"/>
      <c r="Q58" s="65">
        <f t="shared" si="32"/>
        <v>0</v>
      </c>
    </row>
    <row r="59" spans="1:17" hidden="1">
      <c r="A59" s="189"/>
      <c r="B59" s="47" t="s">
        <v>141</v>
      </c>
      <c r="C59" s="49">
        <f t="shared" si="1"/>
        <v>0</v>
      </c>
      <c r="D59" s="48"/>
      <c r="E59" s="48"/>
      <c r="F59" s="48"/>
      <c r="G59" s="45">
        <f t="shared" si="2"/>
        <v>0</v>
      </c>
      <c r="H59" s="41"/>
      <c r="I59" s="41"/>
      <c r="J59" s="41"/>
      <c r="K59" s="87"/>
      <c r="L59" s="44">
        <f t="shared" si="6"/>
        <v>0</v>
      </c>
      <c r="M59" s="43"/>
      <c r="N59" s="43"/>
      <c r="O59" s="43"/>
      <c r="P59" s="39"/>
      <c r="Q59" s="65">
        <f t="shared" si="32"/>
        <v>0</v>
      </c>
    </row>
    <row r="60" spans="1:17" hidden="1">
      <c r="A60" s="189"/>
      <c r="B60" s="47" t="s">
        <v>178</v>
      </c>
      <c r="C60" s="49">
        <f t="shared" si="1"/>
        <v>0</v>
      </c>
      <c r="D60" s="48"/>
      <c r="E60" s="48"/>
      <c r="F60" s="48"/>
      <c r="G60" s="45">
        <f t="shared" si="2"/>
        <v>0</v>
      </c>
      <c r="H60" s="41"/>
      <c r="I60" s="41"/>
      <c r="J60" s="41"/>
      <c r="K60" s="87"/>
      <c r="L60" s="44">
        <f t="shared" si="6"/>
        <v>0</v>
      </c>
      <c r="M60" s="43"/>
      <c r="N60" s="43"/>
      <c r="O60" s="43"/>
      <c r="P60" s="39"/>
      <c r="Q60" s="65"/>
    </row>
    <row r="61" spans="1:17" hidden="1">
      <c r="A61" s="189"/>
      <c r="B61" s="47" t="s">
        <v>171</v>
      </c>
      <c r="C61" s="49">
        <f t="shared" si="1"/>
        <v>0</v>
      </c>
      <c r="D61" s="48"/>
      <c r="E61" s="48"/>
      <c r="F61" s="48"/>
      <c r="G61" s="45">
        <f t="shared" si="2"/>
        <v>0</v>
      </c>
      <c r="H61" s="41"/>
      <c r="I61" s="41"/>
      <c r="J61" s="41"/>
      <c r="K61" s="87"/>
      <c r="L61" s="44">
        <f t="shared" si="6"/>
        <v>0</v>
      </c>
      <c r="M61" s="43"/>
      <c r="N61" s="43"/>
      <c r="O61" s="43"/>
      <c r="P61" s="39"/>
      <c r="Q61" s="65">
        <f t="shared" si="32"/>
        <v>0</v>
      </c>
    </row>
    <row r="62" spans="1:17" hidden="1">
      <c r="A62" s="185" t="s">
        <v>142</v>
      </c>
      <c r="B62" s="185"/>
      <c r="C62" s="49">
        <f t="shared" si="1"/>
        <v>0</v>
      </c>
      <c r="D62" s="49">
        <f>SUM(D56:D61)</f>
        <v>0</v>
      </c>
      <c r="E62" s="49">
        <f>SUM(E56:E61)</f>
        <v>0</v>
      </c>
      <c r="F62" s="49">
        <f>SUM(F56:F61)</f>
        <v>0</v>
      </c>
      <c r="G62" s="45">
        <f t="shared" si="2"/>
        <v>0</v>
      </c>
      <c r="H62" s="45">
        <f>SUM(H56:H61)</f>
        <v>0</v>
      </c>
      <c r="I62" s="45">
        <f>SUM(I56:I61)</f>
        <v>0</v>
      </c>
      <c r="J62" s="45">
        <f>SUM(J56:J61)</f>
        <v>0</v>
      </c>
      <c r="K62" s="88">
        <f>SUM(K56:K61)</f>
        <v>0</v>
      </c>
      <c r="L62" s="44">
        <f t="shared" si="6"/>
        <v>0</v>
      </c>
      <c r="M62" s="45">
        <f>SUM(M56:M61)</f>
        <v>0</v>
      </c>
      <c r="N62" s="45">
        <f>SUM(N56:N61)</f>
        <v>0</v>
      </c>
      <c r="O62" s="45">
        <f>SUM(O56:O61)</f>
        <v>0</v>
      </c>
      <c r="P62" s="39"/>
    </row>
    <row r="63" spans="1:17">
      <c r="A63" s="190" t="s">
        <v>154</v>
      </c>
      <c r="B63" s="47" t="s">
        <v>139</v>
      </c>
      <c r="C63" s="49">
        <f t="shared" si="1"/>
        <v>18</v>
      </c>
      <c r="D63" s="48">
        <f>D8+D14+D20+D26+D32+D38+D44+D50+D56</f>
        <v>0</v>
      </c>
      <c r="E63" s="48">
        <f t="shared" ref="E63:F63" si="33">E8+E14+E20+E26+E32+E38+E44+E50+E56</f>
        <v>18</v>
      </c>
      <c r="F63" s="48">
        <f t="shared" si="33"/>
        <v>0</v>
      </c>
      <c r="G63" s="45">
        <f t="shared" si="2"/>
        <v>11475400</v>
      </c>
      <c r="H63" s="41">
        <f t="shared" ref="H63:O63" si="34">H8+H14+H20+H26+H32+H38+H44+H50+H56</f>
        <v>0</v>
      </c>
      <c r="I63" s="43">
        <f t="shared" si="34"/>
        <v>11400400</v>
      </c>
      <c r="J63" s="43">
        <f t="shared" si="34"/>
        <v>75000</v>
      </c>
      <c r="K63" s="126">
        <f t="shared" si="34"/>
        <v>50350</v>
      </c>
      <c r="L63" s="44">
        <f t="shared" si="6"/>
        <v>3465570.8</v>
      </c>
      <c r="M63" s="43">
        <f t="shared" si="34"/>
        <v>0</v>
      </c>
      <c r="N63" s="43">
        <f t="shared" si="34"/>
        <v>3442920.8</v>
      </c>
      <c r="O63" s="41">
        <f t="shared" si="34"/>
        <v>22650</v>
      </c>
      <c r="P63" s="69">
        <f>G63/C63/12</f>
        <v>53126.851851851854</v>
      </c>
    </row>
    <row r="64" spans="1:17">
      <c r="A64" s="190"/>
      <c r="B64" s="47" t="s">
        <v>174</v>
      </c>
      <c r="C64" s="49">
        <f t="shared" si="1"/>
        <v>73</v>
      </c>
      <c r="D64" s="48">
        <f>D9+D15+D21+D27+D33+D39+D45+D51+D57</f>
        <v>2</v>
      </c>
      <c r="E64" s="48">
        <f t="shared" ref="E64:F64" si="35">E9+E15+E21+E27+E33+E39+E45+E51+E57</f>
        <v>71</v>
      </c>
      <c r="F64" s="48">
        <f t="shared" si="35"/>
        <v>0</v>
      </c>
      <c r="G64" s="45">
        <f t="shared" si="2"/>
        <v>50537291.199999996</v>
      </c>
      <c r="H64" s="41">
        <f t="shared" ref="H64:O64" si="36">H9+H15+H21+H27+H33+H39+H45+H51+H57</f>
        <v>1552479.04</v>
      </c>
      <c r="I64" s="43">
        <f t="shared" si="36"/>
        <v>47482812.159999996</v>
      </c>
      <c r="J64" s="43">
        <f t="shared" si="36"/>
        <v>1502000</v>
      </c>
      <c r="K64" s="126">
        <f t="shared" si="36"/>
        <v>562570</v>
      </c>
      <c r="L64" s="44">
        <f t="shared" si="6"/>
        <v>15262261.939999999</v>
      </c>
      <c r="M64" s="43">
        <f t="shared" si="36"/>
        <v>468848.67</v>
      </c>
      <c r="N64" s="43">
        <f>N9+N15+N21+N27+N33+N39+N45+N51+N57</f>
        <v>14339809.27</v>
      </c>
      <c r="O64" s="41">
        <f t="shared" si="36"/>
        <v>453604</v>
      </c>
      <c r="P64" s="69">
        <f t="shared" ref="P64:P68" si="37">G64/C64/12</f>
        <v>57690.97168949771</v>
      </c>
      <c r="Q64">
        <v>47982</v>
      </c>
    </row>
    <row r="65" spans="1:17">
      <c r="A65" s="190"/>
      <c r="B65" s="47" t="s">
        <v>140</v>
      </c>
      <c r="C65" s="49">
        <f t="shared" si="1"/>
        <v>185.3</v>
      </c>
      <c r="D65" s="48">
        <f>D58+D52+D46+D40+D34+D28+D22+D16+D10</f>
        <v>2</v>
      </c>
      <c r="E65" s="48">
        <f t="shared" ref="E65:F65" si="38">E58+E52+E46+E40+E34+E28+E22+E16+E10</f>
        <v>182.3</v>
      </c>
      <c r="F65" s="48">
        <f t="shared" si="38"/>
        <v>1</v>
      </c>
      <c r="G65" s="45">
        <f t="shared" si="2"/>
        <v>60783129.140000001</v>
      </c>
      <c r="H65" s="41">
        <f t="shared" ref="H65:K65" si="39">H58+H52+H46+H40+H34+H28+H22+H16+H10</f>
        <v>585823.62</v>
      </c>
      <c r="I65" s="43">
        <f t="shared" si="39"/>
        <v>58084305.520000003</v>
      </c>
      <c r="J65" s="43">
        <f t="shared" si="39"/>
        <v>2113000</v>
      </c>
      <c r="K65" s="126">
        <f t="shared" si="39"/>
        <v>2797080</v>
      </c>
      <c r="L65" s="44">
        <f t="shared" si="6"/>
        <v>18356505</v>
      </c>
      <c r="M65" s="43">
        <f>M10+M16+M22+M28+M34+M40+M46+M52+M58</f>
        <v>176918.73</v>
      </c>
      <c r="N65" s="43">
        <f>N10+N16+N22+N28+N34+N40+N46+N52+N58</f>
        <v>17541460.27</v>
      </c>
      <c r="O65" s="41">
        <f>O10+O16+O22+O28+O34+O40+O46+O52+O58</f>
        <v>638126</v>
      </c>
      <c r="P65" s="69">
        <f t="shared" si="37"/>
        <v>27335.460127720813</v>
      </c>
      <c r="Q65">
        <v>23991.1</v>
      </c>
    </row>
    <row r="66" spans="1:17">
      <c r="A66" s="190"/>
      <c r="B66" s="47" t="s">
        <v>141</v>
      </c>
      <c r="C66" s="49">
        <f t="shared" si="1"/>
        <v>0</v>
      </c>
      <c r="D66" s="48">
        <f>D59+D53+D47+D41+D35+D29+D23+D17+D11</f>
        <v>0</v>
      </c>
      <c r="E66" s="48">
        <f t="shared" ref="E66:F66" si="40">E59+E53+E47+E41+E35+E29+E23+E17+E11</f>
        <v>0</v>
      </c>
      <c r="F66" s="48">
        <f t="shared" si="40"/>
        <v>0</v>
      </c>
      <c r="G66" s="45">
        <f t="shared" si="2"/>
        <v>0</v>
      </c>
      <c r="H66" s="41">
        <f t="shared" ref="H66:O66" si="41">H59+H53+H47+H41+H35+H29+H23+H17+H11</f>
        <v>0</v>
      </c>
      <c r="I66" s="43">
        <f t="shared" si="41"/>
        <v>0</v>
      </c>
      <c r="J66" s="43">
        <f t="shared" si="41"/>
        <v>0</v>
      </c>
      <c r="K66" s="126">
        <f t="shared" si="41"/>
        <v>0</v>
      </c>
      <c r="L66" s="44">
        <f t="shared" si="6"/>
        <v>0</v>
      </c>
      <c r="M66" s="43">
        <f t="shared" si="41"/>
        <v>0</v>
      </c>
      <c r="N66" s="43">
        <f t="shared" si="41"/>
        <v>0</v>
      </c>
      <c r="O66" s="41">
        <f t="shared" si="41"/>
        <v>0</v>
      </c>
      <c r="P66" s="69" t="e">
        <f t="shared" si="37"/>
        <v>#DIV/0!</v>
      </c>
      <c r="Q66">
        <v>21325.4</v>
      </c>
    </row>
    <row r="67" spans="1:17">
      <c r="A67" s="190"/>
      <c r="B67" s="47" t="s">
        <v>178</v>
      </c>
      <c r="C67" s="49">
        <f t="shared" si="1"/>
        <v>0</v>
      </c>
      <c r="D67" s="48">
        <f>D60</f>
        <v>0</v>
      </c>
      <c r="E67" s="48">
        <f t="shared" ref="E67:O67" si="42">E60</f>
        <v>0</v>
      </c>
      <c r="F67" s="48">
        <f t="shared" si="42"/>
        <v>0</v>
      </c>
      <c r="G67" s="45">
        <f t="shared" si="2"/>
        <v>0</v>
      </c>
      <c r="H67" s="41">
        <f t="shared" si="42"/>
        <v>0</v>
      </c>
      <c r="I67" s="43">
        <f t="shared" si="42"/>
        <v>0</v>
      </c>
      <c r="J67" s="43">
        <f t="shared" si="42"/>
        <v>0</v>
      </c>
      <c r="K67" s="126">
        <f t="shared" si="42"/>
        <v>0</v>
      </c>
      <c r="L67" s="44">
        <f t="shared" si="6"/>
        <v>0</v>
      </c>
      <c r="M67" s="43">
        <f t="shared" si="42"/>
        <v>0</v>
      </c>
      <c r="N67" s="43">
        <f t="shared" si="42"/>
        <v>0</v>
      </c>
      <c r="O67" s="41">
        <f t="shared" si="42"/>
        <v>0</v>
      </c>
      <c r="P67" s="69"/>
    </row>
    <row r="68" spans="1:17">
      <c r="A68" s="190"/>
      <c r="B68" s="47" t="s">
        <v>171</v>
      </c>
      <c r="C68" s="49">
        <f t="shared" si="1"/>
        <v>144.6</v>
      </c>
      <c r="D68" s="48">
        <f>D61+D54+D48+D42+D36+D30+D24+D18+D12</f>
        <v>0</v>
      </c>
      <c r="E68" s="48">
        <f t="shared" ref="E68:O68" si="43">E61+E54+E48+E42+E36+E30+E24+E18+E12</f>
        <v>144.6</v>
      </c>
      <c r="F68" s="48">
        <f t="shared" si="43"/>
        <v>0</v>
      </c>
      <c r="G68" s="45">
        <f t="shared" si="2"/>
        <v>23239487.989999998</v>
      </c>
      <c r="H68" s="41">
        <f t="shared" si="43"/>
        <v>0</v>
      </c>
      <c r="I68" s="43">
        <f t="shared" si="43"/>
        <v>22879487.989999998</v>
      </c>
      <c r="J68" s="43">
        <f t="shared" si="43"/>
        <v>360000</v>
      </c>
      <c r="K68" s="126">
        <f t="shared" si="43"/>
        <v>0</v>
      </c>
      <c r="L68" s="44">
        <f t="shared" si="6"/>
        <v>7018325.3699999992</v>
      </c>
      <c r="M68" s="43">
        <f t="shared" si="43"/>
        <v>0</v>
      </c>
      <c r="N68" s="43">
        <f t="shared" si="43"/>
        <v>6909605.3699999992</v>
      </c>
      <c r="O68" s="41">
        <f t="shared" si="43"/>
        <v>108720</v>
      </c>
      <c r="P68" s="69">
        <f t="shared" si="37"/>
        <v>13392.973714845552</v>
      </c>
    </row>
    <row r="69" spans="1:17">
      <c r="A69" s="185" t="s">
        <v>143</v>
      </c>
      <c r="B69" s="185"/>
      <c r="C69" s="49">
        <f>D69+E69+F69</f>
        <v>420.9</v>
      </c>
      <c r="D69" s="49">
        <f>D62+D55+D49+D43+D37+D31+D25+D19+D13</f>
        <v>4</v>
      </c>
      <c r="E69" s="49">
        <f t="shared" ref="E69:F69" si="44">E62+E55+E49+E43+E37+E31+E25+E19+E13</f>
        <v>415.9</v>
      </c>
      <c r="F69" s="49">
        <f t="shared" si="44"/>
        <v>1</v>
      </c>
      <c r="G69" s="45">
        <f t="shared" si="2"/>
        <v>146035308.33000001</v>
      </c>
      <c r="H69" s="45">
        <f t="shared" ref="H69:K69" si="45">H62+H55+H49+H43+H37+H31+H25+H19+H13</f>
        <v>2138302.66</v>
      </c>
      <c r="I69" s="44">
        <f t="shared" si="45"/>
        <v>139847005.67000002</v>
      </c>
      <c r="J69" s="45">
        <f t="shared" si="45"/>
        <v>4050000</v>
      </c>
      <c r="K69" s="88">
        <f t="shared" si="45"/>
        <v>3410000</v>
      </c>
      <c r="L69" s="44">
        <f t="shared" si="6"/>
        <v>44102663.109999999</v>
      </c>
      <c r="M69" s="45">
        <f t="shared" ref="M69:O69" si="46">M62+M55+M49+M43+M37+M31+M25+M19+M13</f>
        <v>645767.4</v>
      </c>
      <c r="N69" s="45">
        <f t="shared" si="46"/>
        <v>42233795.710000001</v>
      </c>
      <c r="O69" s="45">
        <f t="shared" si="46"/>
        <v>1223100</v>
      </c>
      <c r="P69" s="39" t="s">
        <v>144</v>
      </c>
      <c r="Q69" s="63" t="str">
        <f>IF(G69='Таблица 2 2020'!D39,"","ошибка")</f>
        <v/>
      </c>
    </row>
    <row r="70" spans="1:17" ht="18.75">
      <c r="C70" s="73"/>
      <c r="D70" s="74"/>
      <c r="E70" s="74"/>
      <c r="F70" s="74"/>
    </row>
    <row r="71" spans="1:17" ht="18.75">
      <c r="B71" s="72" t="s">
        <v>149</v>
      </c>
      <c r="C71" s="73"/>
      <c r="D71" s="74"/>
      <c r="E71" s="74"/>
      <c r="F71" s="75"/>
      <c r="G71" s="76"/>
      <c r="H71" s="79"/>
      <c r="I71" s="187" t="s">
        <v>217</v>
      </c>
      <c r="J71" s="187"/>
    </row>
    <row r="72" spans="1:17" ht="18.75">
      <c r="B72" s="73"/>
      <c r="C72" s="73"/>
      <c r="D72" s="74"/>
      <c r="E72" s="74"/>
      <c r="F72" s="186" t="s">
        <v>2</v>
      </c>
      <c r="G72" s="186"/>
      <c r="I72" s="188" t="s">
        <v>3</v>
      </c>
      <c r="J72" s="188"/>
    </row>
    <row r="73" spans="1:17" ht="18.75">
      <c r="B73" s="73" t="s">
        <v>150</v>
      </c>
      <c r="C73" s="73"/>
      <c r="D73" s="74"/>
      <c r="E73" s="74"/>
      <c r="F73" s="75"/>
      <c r="G73" s="76"/>
      <c r="H73" s="79"/>
      <c r="I73" s="187" t="s">
        <v>218</v>
      </c>
      <c r="J73" s="187"/>
    </row>
    <row r="74" spans="1:17" ht="18.75">
      <c r="B74" s="73"/>
      <c r="C74" s="73"/>
      <c r="D74" s="74"/>
      <c r="E74" s="74"/>
      <c r="F74" s="186" t="s">
        <v>2</v>
      </c>
      <c r="G74" s="186"/>
      <c r="I74" s="188" t="s">
        <v>3</v>
      </c>
      <c r="J74" s="188"/>
    </row>
    <row r="75" spans="1:17" ht="18.75">
      <c r="B75" s="73" t="s">
        <v>196</v>
      </c>
      <c r="F75" s="77"/>
      <c r="G75" s="77"/>
      <c r="H75" s="78"/>
      <c r="I75" s="187" t="s">
        <v>219</v>
      </c>
      <c r="J75" s="187"/>
    </row>
    <row r="76" spans="1:17">
      <c r="F76" s="186" t="s">
        <v>2</v>
      </c>
      <c r="G76" s="186"/>
      <c r="I76" s="188" t="s">
        <v>3</v>
      </c>
      <c r="J76" s="188"/>
    </row>
    <row r="79" spans="1:17">
      <c r="B79" s="89" t="s">
        <v>155</v>
      </c>
      <c r="C79" s="65"/>
      <c r="G79" s="90">
        <f>G69-'Таблица 2 2020'!D39</f>
        <v>0</v>
      </c>
      <c r="H79" s="90">
        <f>H69-'Таблица 2 2020'!E39</f>
        <v>0</v>
      </c>
      <c r="I79" s="90">
        <f>I69-'Таблица 2 2020'!H39</f>
        <v>0</v>
      </c>
      <c r="J79" s="90">
        <f>J69-'Таблица 2 2020'!I39</f>
        <v>0</v>
      </c>
      <c r="K79" s="89"/>
      <c r="L79" s="90">
        <f>L69-'Таблица 2 2020'!D44</f>
        <v>0</v>
      </c>
      <c r="M79" s="90">
        <f>M69-'Таблица 2 2020'!E44</f>
        <v>0</v>
      </c>
      <c r="N79" s="90">
        <f>N69-'Таблица 2 2020'!H44</f>
        <v>0</v>
      </c>
      <c r="O79" s="90">
        <f>O69-'Таблица 2 2020'!I44</f>
        <v>0</v>
      </c>
    </row>
    <row r="81" spans="1:1">
      <c r="A81" t="s">
        <v>181</v>
      </c>
    </row>
    <row r="82" spans="1:1">
      <c r="A82" t="s">
        <v>175</v>
      </c>
    </row>
    <row r="83" spans="1:1">
      <c r="A83" t="s">
        <v>179</v>
      </c>
    </row>
  </sheetData>
  <mergeCells count="42">
    <mergeCell ref="A14:A18"/>
    <mergeCell ref="A2:O2"/>
    <mergeCell ref="A4:A6"/>
    <mergeCell ref="B4:B6"/>
    <mergeCell ref="C4:F4"/>
    <mergeCell ref="G4:J4"/>
    <mergeCell ref="K4:K6"/>
    <mergeCell ref="L4:O4"/>
    <mergeCell ref="C5:C6"/>
    <mergeCell ref="D5:F5"/>
    <mergeCell ref="G5:G6"/>
    <mergeCell ref="H5:J5"/>
    <mergeCell ref="L5:L6"/>
    <mergeCell ref="M5:O5"/>
    <mergeCell ref="A8:A12"/>
    <mergeCell ref="A13:B13"/>
    <mergeCell ref="A19:B19"/>
    <mergeCell ref="A20:A24"/>
    <mergeCell ref="A25:B25"/>
    <mergeCell ref="A63:A68"/>
    <mergeCell ref="A26:A30"/>
    <mergeCell ref="A31:B31"/>
    <mergeCell ref="A32:A36"/>
    <mergeCell ref="A37:B37"/>
    <mergeCell ref="A38:A42"/>
    <mergeCell ref="A43:B43"/>
    <mergeCell ref="A44:A48"/>
    <mergeCell ref="A49:B49"/>
    <mergeCell ref="A50:A54"/>
    <mergeCell ref="A55:B55"/>
    <mergeCell ref="A56:A61"/>
    <mergeCell ref="A62:B62"/>
    <mergeCell ref="A69:B69"/>
    <mergeCell ref="F76:G76"/>
    <mergeCell ref="I73:J73"/>
    <mergeCell ref="I71:J71"/>
    <mergeCell ref="I74:J74"/>
    <mergeCell ref="I72:J72"/>
    <mergeCell ref="F74:G74"/>
    <mergeCell ref="F72:G72"/>
    <mergeCell ref="I75:J75"/>
    <mergeCell ref="I76:J76"/>
  </mergeCells>
  <printOptions horizontalCentered="1"/>
  <pageMargins left="0.31496062992125984" right="0.31496062992125984" top="0.19685039370078741" bottom="0.19685039370078741" header="0.31496062992125984" footer="0.31496062992125984"/>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36</vt:i4>
      </vt:variant>
    </vt:vector>
  </HeadingPairs>
  <TitlesOfParts>
    <vt:vector size="45" baseType="lpstr">
      <vt:lpstr>Титул</vt:lpstr>
      <vt:lpstr>Текстовая часть</vt:lpstr>
      <vt:lpstr>Таблица 1</vt:lpstr>
      <vt:lpstr>Таблица 3, 4</vt:lpstr>
      <vt:lpstr>Таблица 2 2019</vt:lpstr>
      <vt:lpstr>Таблица 2 2020</vt:lpstr>
      <vt:lpstr>Таблица 2 2021</vt:lpstr>
      <vt:lpstr>Таблица 2.1</vt:lpstr>
      <vt:lpstr>Таблица 5</vt:lpstr>
      <vt:lpstr>'Таблица 2 2019'!sub_100821</vt:lpstr>
      <vt:lpstr>'Таблица 2 2019'!sub_100822</vt:lpstr>
      <vt:lpstr>'Таблица 2 2019'!sub_100823</vt:lpstr>
      <vt:lpstr>'Таблица 2 2019'!sub_100824</vt:lpstr>
      <vt:lpstr>'Таблица 2 2019'!sub_100825</vt:lpstr>
      <vt:lpstr>'Таблица 2 2019'!sub_100826</vt:lpstr>
      <vt:lpstr>'Таблица 2 2019'!sub_100827</vt:lpstr>
      <vt:lpstr>'Таблица 2 2019'!sub_100828</vt:lpstr>
      <vt:lpstr>'Таблица 2 2019'!sub_100829</vt:lpstr>
      <vt:lpstr>'Таблица 3, 4'!sub_100841</vt:lpstr>
      <vt:lpstr>'Таблица 3, 4'!sub_100842</vt:lpstr>
      <vt:lpstr>'Таблица 3, 4'!sub_100843</vt:lpstr>
      <vt:lpstr>'Таблица 3, 4'!sub_100844</vt:lpstr>
      <vt:lpstr>'Таблица 3, 4'!sub_100851</vt:lpstr>
      <vt:lpstr>'Таблица 3, 4'!sub_100852</vt:lpstr>
      <vt:lpstr>'Таблица 3, 4'!sub_100853</vt:lpstr>
      <vt:lpstr>'Таблица 2 2019'!sub_108210</vt:lpstr>
      <vt:lpstr>'Таблица 2 2019'!sub_108211</vt:lpstr>
      <vt:lpstr>'Таблица 2 2019'!sub_108212</vt:lpstr>
      <vt:lpstr>'Таблица 2 2019'!sub_108213</vt:lpstr>
      <vt:lpstr>'Таблица 2 2019'!sub_108214</vt:lpstr>
      <vt:lpstr>'Таблица 2 2019'!sub_108215</vt:lpstr>
      <vt:lpstr>'Таблица 2 2019'!sub_108216</vt:lpstr>
      <vt:lpstr>'Таблица 2 2019'!sub_108217</vt:lpstr>
      <vt:lpstr>'Таблица 2 2019'!sub_108218</vt:lpstr>
      <vt:lpstr>'Таблица 2 2019'!sub_108219</vt:lpstr>
      <vt:lpstr>'Таблица 2 2019'!sub_108220</vt:lpstr>
      <vt:lpstr>'Таблица 2 2019'!sub_108221</vt:lpstr>
      <vt:lpstr>'Таблица 2 2019'!sub_108222</vt:lpstr>
      <vt:lpstr>'Таблица 2 2019'!sub_108223</vt:lpstr>
      <vt:lpstr>'Таблица 2 2019'!sub_108224</vt:lpstr>
      <vt:lpstr>'Таблица 1'!Заголовки_для_печати</vt:lpstr>
      <vt:lpstr>'Таблица 2 2019'!Заголовки_для_печати</vt:lpstr>
      <vt:lpstr>'Таблица 2 2020'!Заголовки_для_печати</vt:lpstr>
      <vt:lpstr>'Таблица 2 2021'!Заголовки_для_печати</vt:lpstr>
      <vt:lpstr>'Таблица 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2019-08-27T12:25:22Z</dcterms:modified>
</cp:coreProperties>
</file>